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xdot-my.sharepoint.com/personal/jade_adediwura_txdot_gov/Documents/Documents/RTI/Forms/"/>
    </mc:Choice>
  </mc:AlternateContent>
  <xr:revisionPtr revIDLastSave="0" documentId="8_{5613F6D2-64E6-4BCA-93FF-73618E33E466}" xr6:coauthVersionLast="47" xr6:coauthVersionMax="47" xr10:uidLastSave="{00000000-0000-0000-0000-000000000000}"/>
  <bookViews>
    <workbookView xWindow="28680" yWindow="-45" windowWidth="29040" windowHeight="15720" firstSheet="1" activeTab="1" xr2:uid="{00000000-000D-0000-FFFF-FFFF00000000}"/>
  </bookViews>
  <sheets>
    <sheet name="NPV (2)" sheetId="2" state="hidden" r:id="rId1"/>
    <sheet name="Selection" sheetId="18" r:id="rId2"/>
    <sheet name="Economic Benefit Variable Amnts" sheetId="17" r:id="rId3"/>
    <sheet name="Value of Research" sheetId="1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4" i="16" l="1"/>
  <c r="B65" i="16"/>
  <c r="B66" i="16"/>
  <c r="B67" i="16"/>
  <c r="B68" i="16"/>
  <c r="B69" i="16"/>
  <c r="B70" i="16"/>
  <c r="B71" i="16"/>
  <c r="B72" i="16"/>
  <c r="B73" i="16"/>
  <c r="B74" i="16"/>
  <c r="B75" i="16"/>
  <c r="B76" i="16"/>
  <c r="B77" i="16"/>
  <c r="B78" i="16"/>
  <c r="B79" i="16"/>
  <c r="B80" i="16"/>
  <c r="B81" i="16"/>
  <c r="B82" i="16"/>
  <c r="B83" i="16"/>
  <c r="G9" i="17" l="1"/>
  <c r="G17" i="17"/>
  <c r="G18" i="17"/>
  <c r="G19" i="17"/>
  <c r="G20" i="17"/>
  <c r="G21" i="17"/>
  <c r="G22" i="17"/>
  <c r="G23" i="17" l="1"/>
  <c r="F6" i="16" s="1"/>
  <c r="C54" i="16" s="1"/>
  <c r="B63" i="16"/>
  <c r="B62" i="16"/>
  <c r="B61" i="16"/>
  <c r="B60" i="16"/>
  <c r="B59" i="16"/>
  <c r="B58" i="16"/>
  <c r="B57" i="16"/>
  <c r="B56" i="16"/>
  <c r="B55" i="16"/>
  <c r="B54" i="16"/>
  <c r="B53" i="16"/>
  <c r="C52" i="16"/>
  <c r="B52" i="16"/>
  <c r="C13" i="16" l="1"/>
  <c r="F56" i="16" s="1"/>
  <c r="C15" i="16"/>
  <c r="C16" i="16" s="1"/>
  <c r="C17" i="16" s="1"/>
  <c r="F57" i="16" s="1"/>
  <c r="C10" i="16"/>
  <c r="F55" i="16" l="1"/>
  <c r="F54" i="16"/>
  <c r="F53" i="16"/>
  <c r="C53" i="16"/>
  <c r="D53" i="16" s="1"/>
  <c r="E53" i="16" s="1"/>
  <c r="C56" i="16"/>
  <c r="C55" i="16"/>
  <c r="C18" i="16"/>
  <c r="C57" i="16"/>
  <c r="D54" i="16" l="1"/>
  <c r="E54" i="16" s="1"/>
  <c r="D55" i="16"/>
  <c r="E55" i="16" s="1"/>
  <c r="C58" i="16"/>
  <c r="C19" i="16"/>
  <c r="F58" i="16"/>
  <c r="F59" i="16"/>
  <c r="D56" i="16" l="1"/>
  <c r="C20" i="16"/>
  <c r="C59" i="16"/>
  <c r="D3" i="2"/>
  <c r="B9" i="2"/>
  <c r="B10" i="2" s="1"/>
  <c r="B48" i="2" s="1"/>
  <c r="B8" i="2"/>
  <c r="B46" i="2" s="1"/>
  <c r="C46" i="2" s="1"/>
  <c r="B47" i="2" l="1"/>
  <c r="E56" i="16"/>
  <c r="D57" i="16"/>
  <c r="C60" i="16"/>
  <c r="C21" i="16"/>
  <c r="F61" i="16" s="1"/>
  <c r="F60" i="16"/>
  <c r="C47" i="2"/>
  <c r="C48" i="2" s="1"/>
  <c r="B11" i="2"/>
  <c r="E57" i="16" l="1"/>
  <c r="D58" i="16"/>
  <c r="C22" i="16"/>
  <c r="C61" i="16"/>
  <c r="B49" i="2"/>
  <c r="C49" i="2" s="1"/>
  <c r="B12" i="2"/>
  <c r="E58" i="16" l="1"/>
  <c r="D59" i="16"/>
  <c r="C62" i="16"/>
  <c r="C23" i="16"/>
  <c r="F62" i="16"/>
  <c r="B13" i="2"/>
  <c r="B50" i="2"/>
  <c r="C50" i="2" s="1"/>
  <c r="C9" i="16" l="1"/>
  <c r="C24" i="16"/>
  <c r="E59" i="16"/>
  <c r="D60" i="16"/>
  <c r="C63" i="16"/>
  <c r="F9" i="16"/>
  <c r="F10" i="16" s="1"/>
  <c r="F63" i="16"/>
  <c r="B51" i="2"/>
  <c r="C51" i="2" s="1"/>
  <c r="B14" i="2"/>
  <c r="C25" i="16" l="1"/>
  <c r="C64" i="16"/>
  <c r="F64" i="16"/>
  <c r="E60" i="16"/>
  <c r="D61" i="16"/>
  <c r="B52" i="2"/>
  <c r="C52" i="2" s="1"/>
  <c r="B15" i="2"/>
  <c r="C26" i="16" l="1"/>
  <c r="C65" i="16"/>
  <c r="F65" i="16"/>
  <c r="E61" i="16"/>
  <c r="D62" i="16"/>
  <c r="B16" i="2"/>
  <c r="B53" i="2"/>
  <c r="C53" i="2" s="1"/>
  <c r="C66" i="16" l="1"/>
  <c r="C27" i="16"/>
  <c r="F66" i="16"/>
  <c r="E62" i="16"/>
  <c r="D63" i="16"/>
  <c r="B17" i="2"/>
  <c r="B54" i="2"/>
  <c r="C54" i="2" s="1"/>
  <c r="C28" i="16" l="1"/>
  <c r="C67" i="16"/>
  <c r="F67" i="16"/>
  <c r="E63" i="16"/>
  <c r="D64" i="16"/>
  <c r="B55" i="2"/>
  <c r="C55" i="2" s="1"/>
  <c r="B18" i="2"/>
  <c r="C29" i="16" l="1"/>
  <c r="C68" i="16"/>
  <c r="F68" i="16"/>
  <c r="D65" i="16"/>
  <c r="E64" i="16"/>
  <c r="B56" i="2"/>
  <c r="C56" i="2" s="1"/>
  <c r="B19" i="2"/>
  <c r="C69" i="16" l="1"/>
  <c r="C30" i="16"/>
  <c r="F69" i="16"/>
  <c r="E65" i="16"/>
  <c r="D66" i="16"/>
  <c r="B20" i="2"/>
  <c r="B57" i="2"/>
  <c r="C57" i="2" s="1"/>
  <c r="C31" i="16" l="1"/>
  <c r="C70" i="16"/>
  <c r="F70" i="16"/>
  <c r="E66" i="16"/>
  <c r="D67" i="16"/>
  <c r="B21" i="2"/>
  <c r="B58" i="2"/>
  <c r="C58" i="2" s="1"/>
  <c r="C32" i="16" l="1"/>
  <c r="C71" i="16"/>
  <c r="F71" i="16"/>
  <c r="E67" i="16"/>
  <c r="D68" i="16"/>
  <c r="B22" i="2"/>
  <c r="B59" i="2"/>
  <c r="C59" i="2" s="1"/>
  <c r="C72" i="16" l="1"/>
  <c r="C33" i="16"/>
  <c r="F72" i="16"/>
  <c r="E68" i="16"/>
  <c r="D69" i="16"/>
  <c r="B60" i="2"/>
  <c r="C60" i="2" s="1"/>
  <c r="B23" i="2"/>
  <c r="C73" i="16" l="1"/>
  <c r="F73" i="16"/>
  <c r="E69" i="16"/>
  <c r="D70" i="16"/>
  <c r="B24" i="2"/>
  <c r="B61" i="2"/>
  <c r="C61" i="2" s="1"/>
  <c r="C74" i="16" l="1"/>
  <c r="F74" i="16"/>
  <c r="F75" i="16"/>
  <c r="E70" i="16"/>
  <c r="D71" i="16"/>
  <c r="B25" i="2"/>
  <c r="B62" i="2"/>
  <c r="C62" i="2" s="1"/>
  <c r="C75" i="16" l="1"/>
  <c r="F76" i="16"/>
  <c r="E71" i="16"/>
  <c r="D72" i="16"/>
  <c r="B63" i="2"/>
  <c r="C63" i="2" s="1"/>
  <c r="B26" i="2"/>
  <c r="C76" i="16" l="1"/>
  <c r="F77" i="16"/>
  <c r="E72" i="16"/>
  <c r="D73" i="16"/>
  <c r="B64" i="2"/>
  <c r="C64" i="2" s="1"/>
  <c r="B27" i="2"/>
  <c r="C38" i="16" l="1"/>
  <c r="C77" i="16"/>
  <c r="F78" i="16"/>
  <c r="E73" i="16"/>
  <c r="D74" i="16"/>
  <c r="B28" i="2"/>
  <c r="B65" i="2"/>
  <c r="C65" i="2" s="1"/>
  <c r="C78" i="16" l="1"/>
  <c r="C39" i="16"/>
  <c r="F79" i="16"/>
  <c r="D75" i="16"/>
  <c r="E74" i="16"/>
  <c r="B66" i="2"/>
  <c r="C66" i="2" s="1"/>
  <c r="B30" i="2"/>
  <c r="B32" i="2" s="1"/>
  <c r="C40" i="16" l="1"/>
  <c r="C79" i="16"/>
  <c r="F80" i="16"/>
  <c r="D76" i="16"/>
  <c r="E75" i="16"/>
  <c r="C80" i="16" l="1"/>
  <c r="C41" i="16"/>
  <c r="F81" i="16"/>
  <c r="D77" i="16"/>
  <c r="E76" i="16"/>
  <c r="C81" i="16" l="1"/>
  <c r="C42" i="16"/>
  <c r="F82" i="16"/>
  <c r="D78" i="16"/>
  <c r="E77" i="16"/>
  <c r="C43" i="16" l="1"/>
  <c r="C83" i="16" s="1"/>
  <c r="C82" i="16"/>
  <c r="F83" i="16"/>
  <c r="D79" i="16"/>
  <c r="E78" i="16"/>
  <c r="D80" i="16" l="1"/>
  <c r="E79" i="16"/>
  <c r="E80" i="16" l="1"/>
  <c r="D81" i="16"/>
  <c r="D82" i="16" l="1"/>
  <c r="E81" i="16"/>
  <c r="E82" i="16" l="1"/>
  <c r="D83" i="16"/>
  <c r="E8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TxDOT</author>
  </authors>
  <commentList>
    <comment ref="A30" authorId="0" shapeId="0" xr:uid="{00000000-0006-0000-0000-000001000000}">
      <text>
        <r>
          <rPr>
            <b/>
            <sz val="9"/>
            <color indexed="81"/>
            <rFont val="Tahoma"/>
            <family val="2"/>
          </rPr>
          <t>In finance, the net present value (NPV) or net present worth (NPW) is defined as the sum of the present values (PVs) of incoming and outgoing cash flows over a period of time. Incoming and outgoing cash flows can also be described as benefit and cost cash flows, respectively.</t>
        </r>
      </text>
    </comment>
    <comment ref="A32" authorId="0" shapeId="0" xr:uid="{00000000-0006-0000-0000-000002000000}">
      <text>
        <r>
          <rPr>
            <b/>
            <sz val="9"/>
            <color indexed="81"/>
            <rFont val="Tahoma"/>
            <family val="2"/>
          </rPr>
          <t>A benefit-cost ratio (BCR) is an indicator, used in the formal discipline of cost-benefit analysis, that attempts to summarize the overall value for money of a project or proposal.</t>
        </r>
      </text>
    </comment>
  </commentList>
</comments>
</file>

<file path=xl/sharedStrings.xml><?xml version="1.0" encoding="utf-8"?>
<sst xmlns="http://schemas.openxmlformats.org/spreadsheetml/2006/main" count="176" uniqueCount="91">
  <si>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</si>
  <si>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</si>
  <si>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</si>
  <si>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</si>
  <si>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</si>
  <si>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</si>
  <si>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</si>
  <si>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</si>
  <si>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</si>
  <si>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</si>
  <si>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</si>
  <si>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</si>
  <si>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</si>
  <si>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</si>
  <si>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</si>
  <si>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</si>
  <si>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</si>
  <si>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</si>
  <si>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</si>
  <si>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</si>
  <si>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Project #</t>
  </si>
  <si>
    <t>Project Name</t>
  </si>
  <si>
    <t>Budget</t>
  </si>
  <si>
    <t>NPV</t>
  </si>
  <si>
    <t>Year 0</t>
  </si>
  <si>
    <t>Expected Value</t>
  </si>
  <si>
    <t>Variable Justification</t>
  </si>
  <si>
    <t>Years</t>
  </si>
  <si>
    <t xml:space="preserve">FY12 total cost of statewide culvert maintenance was $22,606,119.00. Assuming a 2% reduction with this cutting edge trenchless technology, per year, for 20 years. This does not take into account saved environmental costs or other indirect costs. </t>
  </si>
  <si>
    <t>Characterization of Utility Crossings under Texas Highways</t>
  </si>
  <si>
    <t>Benefit Cost Ratio (BCR)</t>
  </si>
  <si>
    <t>Net Present Value (NPV)</t>
  </si>
  <si>
    <t>Discount Rate</t>
  </si>
  <si>
    <t>Project Duration (yr)</t>
  </si>
  <si>
    <t>Expected Value per Year</t>
  </si>
  <si>
    <t>Expected Value Duration (yr)</t>
  </si>
  <si>
    <t>Agency:</t>
  </si>
  <si>
    <t>Project Name:</t>
  </si>
  <si>
    <t>Project Duration (Yrs)</t>
  </si>
  <si>
    <t>Project Budget</t>
  </si>
  <si>
    <t>Exp. Value (per Yr)</t>
  </si>
  <si>
    <t>Total Savings:</t>
  </si>
  <si>
    <t>Net Present Value (NPV):</t>
  </si>
  <si>
    <t>Payback Period (Yrs):</t>
  </si>
  <si>
    <t>Expected Value Duration (Yrs)</t>
  </si>
  <si>
    <t xml:space="preserve"> Cost Benefit Ratio (CBR, $1 : $___):</t>
  </si>
  <si>
    <t>Economic Value</t>
  </si>
  <si>
    <t>Notes:</t>
  </si>
  <si>
    <t>Amounts on Value of Research are estimates.</t>
  </si>
  <si>
    <t xml:space="preserve">Project cost should be expensed at a rate of no more than the expected value per year. </t>
  </si>
  <si>
    <t>This electronic form contains formulas that may be corrupted when adding or deleting rows, by variables within the spreadsheet, or by conversion of the spreadsheet.   The university is responsible for the accuracy of the Value of Research submitted.</t>
  </si>
  <si>
    <t>Benefit Area</t>
  </si>
  <si>
    <t>System Reliability</t>
  </si>
  <si>
    <t>Increased Service Life</t>
  </si>
  <si>
    <t>Improved Productivity and Work Efficiency</t>
  </si>
  <si>
    <t>Expedited Project Delivery</t>
  </si>
  <si>
    <t>Reduced Administrative Costs</t>
  </si>
  <si>
    <t>Traffic and Congestion Reduction</t>
  </si>
  <si>
    <t>Reduced User Cost</t>
  </si>
  <si>
    <t>Reduced Construction, Operations, and Maintenance Cost</t>
  </si>
  <si>
    <t>Materials and Pavements</t>
  </si>
  <si>
    <t>Infrastructure Condition</t>
  </si>
  <si>
    <t>Freight movement and Economic Vitality</t>
  </si>
  <si>
    <t>Intelligent Transportation Systems</t>
  </si>
  <si>
    <t>Engineering Design Improvement</t>
  </si>
  <si>
    <t>Safety</t>
  </si>
  <si>
    <t>Variable Amounts</t>
  </si>
  <si>
    <t>#1</t>
  </si>
  <si>
    <t>#2</t>
  </si>
  <si>
    <t>#3</t>
  </si>
  <si>
    <t>#4</t>
  </si>
  <si>
    <t>Totals</t>
  </si>
  <si>
    <t>Title</t>
  </si>
  <si>
    <t>Selected</t>
  </si>
  <si>
    <t>Environmental Sustainability</t>
  </si>
  <si>
    <t xml:space="preserve">Level of Knowledge </t>
  </si>
  <si>
    <t xml:space="preserve">Management and Policy </t>
  </si>
  <si>
    <t>Quality of Life</t>
  </si>
  <si>
    <t>Customer Satisfaction</t>
  </si>
  <si>
    <t>Both</t>
  </si>
  <si>
    <t>TxDOT</t>
  </si>
  <si>
    <t>State</t>
  </si>
  <si>
    <t>Qualitative</t>
  </si>
  <si>
    <t>Economic</t>
  </si>
  <si>
    <t>X</t>
  </si>
  <si>
    <t>#5*</t>
  </si>
  <si>
    <t>If you have more variables for a benefit area, insert a column before column H; renumber the columns as needed.</t>
  </si>
  <si>
    <t xml:space="preserve">Total   </t>
  </si>
  <si>
    <t>Definition in context to the Project Statement</t>
  </si>
  <si>
    <t>Project Statement</t>
  </si>
  <si>
    <t>Economic Benefit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</si>
</sst>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quot;$&quot;#,##0"/>
    <numFmt numFmtId="167" formatCode="0.000000"/>
    <numFmt numFmtId="168" formatCode="_(&quot;$&quot;* #,##0_);_(&quot;$&quot;* \(#,##0\);_(&quot;$&quot;* &quot;-&quot;??_);_(@_)"/>
    <numFmt numFmtId="169" formatCode="#,##0.0"/>
  </numFmts>
  <fonts count="19" x14ac:knownFonts="1">
    <font>
      <sz val="11"/>
      <color theme="1"/>
      <name val="Calibri"/>
      <family val="2"/>
      <scheme val="minor"/>
    </font>
    <font>
      <b/>
      <sz val="11"/>
      <color theme="1"/>
      <name val="Calibri"/>
      <family val="2"/>
      <scheme val="minor"/>
    </font>
    <font>
      <sz val="11"/>
      <color theme="1"/>
      <name val="Calibri"/>
      <family val="2"/>
      <scheme val="minor"/>
    </font>
    <font>
      <sz val="11"/>
      <color theme="0" tint="-0.499984740745262"/>
      <name val="Calibri"/>
      <family val="2"/>
      <scheme val="minor"/>
    </font>
    <font>
      <b/>
      <sz val="9"/>
      <color indexed="81"/>
      <name val="Tahoma"/>
      <family val="2"/>
    </font>
    <font>
      <sz val="10"/>
      <name val="Times New Roman"/>
      <family val="1"/>
    </font>
    <font>
      <sz val="10"/>
      <name val="Arial"/>
      <family val="2"/>
    </font>
    <font>
      <b/>
      <sz val="9"/>
      <color theme="1"/>
      <name val="Franklin Gothic Book"/>
      <family val="2"/>
    </font>
    <font>
      <sz val="9"/>
      <color theme="1"/>
      <name val="Franklin Gothic Book"/>
      <family val="2"/>
    </font>
    <font>
      <sz val="9"/>
      <color theme="0" tint="-0.499984740745262"/>
      <name val="Franklin Gothic Book"/>
      <family val="2"/>
    </font>
    <font>
      <sz val="8"/>
      <name val="Franklin Gothic Book"/>
      <family val="2"/>
    </font>
    <font>
      <b/>
      <sz val="7"/>
      <name val="Franklin Gothic Book"/>
      <family val="2"/>
    </font>
    <font>
      <sz val="7"/>
      <name val="Franklin Gothic Book"/>
      <family val="2"/>
    </font>
    <font>
      <sz val="7"/>
      <color theme="1"/>
      <name val="Franklin Gothic Book"/>
      <family val="2"/>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7"/>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gray125">
        <bgColor theme="0" tint="-0.14990691854609822"/>
      </patternFill>
    </fill>
    <fill>
      <patternFill patternType="gray0625">
        <bgColor theme="0" tint="-4.9989318521683403E-2"/>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thin">
        <color indexed="64"/>
      </left>
      <right/>
      <top style="thin">
        <color indexed="64"/>
      </top>
      <bottom style="medium">
        <color indexed="64"/>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58">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5"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5" fillId="0" borderId="0" applyFont="0" applyFill="0" applyBorder="0" applyAlignment="0" applyProtection="0"/>
    <xf numFmtId="0" fontId="2" fillId="0" borderId="0"/>
    <xf numFmtId="9" fontId="2" fillId="0" borderId="0" applyFont="0" applyFill="0" applyBorder="0" applyAlignment="0" applyProtection="0"/>
    <xf numFmtId="0" fontId="5" fillId="0" borderId="0"/>
    <xf numFmtId="0" fontId="2" fillId="0" borderId="0"/>
    <xf numFmtId="43" fontId="5"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cellStyleXfs>
  <cellXfs count="194">
    <xf numFmtId="0" fontId="0" fillId="0" borderId="0" xfId="0"/>
    <xf numFmtId="0" fontId="0" fillId="0" borderId="0" xfId="0" applyAlignment="1">
      <alignment horizontal="center"/>
    </xf>
    <xf numFmtId="0" fontId="0" fillId="0" borderId="0" xfId="0" applyAlignment="1"/>
    <xf numFmtId="8" fontId="0" fillId="0" borderId="0" xfId="0" applyNumberFormat="1" applyAlignment="1"/>
    <xf numFmtId="164" fontId="0" fillId="0" borderId="0" xfId="0" applyNumberFormat="1" applyAlignment="1">
      <alignment horizontal="center"/>
    </xf>
    <xf numFmtId="164" fontId="0" fillId="2" borderId="0" xfId="0" applyNumberFormat="1" applyFill="1"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xf numFmtId="164" fontId="0" fillId="0" borderId="1" xfId="0" applyNumberFormat="1" applyBorder="1"/>
    <xf numFmtId="0" fontId="0" fillId="0" borderId="1" xfId="0" applyBorder="1" applyAlignment="1">
      <alignment horizontal="left"/>
    </xf>
    <xf numFmtId="3" fontId="0" fillId="0" borderId="1" xfId="0" applyNumberFormat="1" applyBorder="1" applyAlignment="1">
      <alignment horizontal="center"/>
    </xf>
    <xf numFmtId="0" fontId="0" fillId="2" borderId="2" xfId="0" applyFill="1" applyBorder="1"/>
    <xf numFmtId="164" fontId="0" fillId="2" borderId="3" xfId="0" applyNumberFormat="1" applyFill="1" applyBorder="1"/>
    <xf numFmtId="0" fontId="0" fillId="2" borderId="4" xfId="0" applyFill="1" applyBorder="1" applyAlignment="1">
      <alignment horizontal="center"/>
    </xf>
    <xf numFmtId="3" fontId="0" fillId="0" borderId="1" xfId="0" applyNumberFormat="1" applyBorder="1"/>
    <xf numFmtId="0" fontId="0" fillId="4" borderId="0" xfId="0" applyFill="1" applyAlignment="1">
      <alignment horizontal="center"/>
    </xf>
    <xf numFmtId="0" fontId="0" fillId="3" borderId="1" xfId="0" applyFill="1" applyBorder="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0" fillId="5" borderId="8" xfId="0" applyFill="1" applyBorder="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0" fontId="3" fillId="0" borderId="0" xfId="0" applyFont="1"/>
    <xf numFmtId="0" fontId="3" fillId="0" borderId="0" xfId="0" applyFont="1" applyBorder="1" applyAlignment="1">
      <alignment horizontal="center"/>
    </xf>
    <xf numFmtId="164" fontId="3" fillId="0" borderId="0" xfId="0" applyNumberFormat="1" applyFont="1" applyBorder="1" applyAlignment="1">
      <alignment horizontal="center"/>
    </xf>
    <xf numFmtId="0" fontId="3" fillId="0" borderId="0" xfId="0" applyFont="1" applyBorder="1"/>
    <xf numFmtId="164" fontId="3" fillId="0" borderId="0" xfId="0" applyNumberFormat="1" applyFont="1" applyBorder="1"/>
    <xf numFmtId="164" fontId="3" fillId="0" borderId="0" xfId="0" applyNumberFormat="1" applyFont="1"/>
    <xf numFmtId="9" fontId="3" fillId="0" borderId="0" xfId="2" applyFont="1" applyBorder="1" applyAlignment="1">
      <alignment horizontal="center"/>
    </xf>
    <xf numFmtId="165" fontId="1" fillId="0" borderId="0" xfId="1" applyNumberFormat="1" applyFont="1" applyAlignment="1">
      <alignment horizontal="center"/>
    </xf>
    <xf numFmtId="0" fontId="8" fillId="0" borderId="0" xfId="0" applyFont="1"/>
    <xf numFmtId="0" fontId="8" fillId="0" borderId="1" xfId="0" applyFont="1" applyBorder="1" applyAlignment="1">
      <alignment horizontal="center"/>
    </xf>
    <xf numFmtId="164" fontId="8" fillId="0" borderId="1" xfId="0" applyNumberFormat="1" applyFont="1" applyBorder="1" applyAlignment="1">
      <alignment horizontal="center"/>
    </xf>
    <xf numFmtId="166" fontId="8" fillId="0" borderId="1" xfId="0" applyNumberFormat="1" applyFont="1" applyBorder="1" applyAlignment="1">
      <alignment horizontal="center"/>
    </xf>
    <xf numFmtId="0" fontId="8" fillId="0" borderId="0" xfId="0" applyFont="1" applyAlignment="1"/>
    <xf numFmtId="0" fontId="8" fillId="0" borderId="0" xfId="0" applyFont="1" applyAlignment="1">
      <alignment horizontal="center"/>
    </xf>
    <xf numFmtId="164" fontId="8" fillId="0" borderId="0" xfId="0" applyNumberFormat="1" applyFont="1" applyAlignment="1">
      <alignment horizontal="center"/>
    </xf>
    <xf numFmtId="0" fontId="9" fillId="0" borderId="0" xfId="0" applyFont="1"/>
    <xf numFmtId="0" fontId="9" fillId="0" borderId="0" xfId="0" applyFont="1" applyBorder="1" applyAlignment="1">
      <alignment horizontal="center"/>
    </xf>
    <xf numFmtId="164" fontId="9" fillId="0" borderId="0" xfId="0" applyNumberFormat="1" applyFont="1" applyBorder="1" applyAlignment="1">
      <alignment horizontal="center"/>
    </xf>
    <xf numFmtId="166" fontId="9" fillId="0" borderId="0" xfId="0" applyNumberFormat="1" applyFont="1" applyBorder="1" applyAlignment="1">
      <alignment horizontal="center"/>
    </xf>
    <xf numFmtId="166" fontId="9" fillId="0" borderId="0" xfId="0" applyNumberFormat="1" applyFont="1" applyBorder="1"/>
    <xf numFmtId="164" fontId="9" fillId="0" borderId="0" xfId="0" applyNumberFormat="1" applyFont="1"/>
    <xf numFmtId="0" fontId="8" fillId="0" borderId="0" xfId="0" applyFont="1" applyAlignment="1">
      <alignment wrapText="1"/>
    </xf>
    <xf numFmtId="0" fontId="7" fillId="0" borderId="0" xfId="0" applyFont="1" applyAlignment="1">
      <alignment horizontal="center" wrapText="1"/>
    </xf>
    <xf numFmtId="0" fontId="8" fillId="0" borderId="0" xfId="0" applyFont="1" applyFill="1" applyBorder="1" applyAlignment="1"/>
    <xf numFmtId="0" fontId="8" fillId="0" borderId="0" xfId="0" applyFont="1" applyBorder="1"/>
    <xf numFmtId="164" fontId="7" fillId="0" borderId="1" xfId="0" applyNumberFormat="1" applyFont="1" applyBorder="1" applyAlignment="1">
      <alignment horizontal="right" vertical="center" wrapText="1"/>
    </xf>
    <xf numFmtId="9" fontId="7" fillId="0" borderId="1" xfId="2" applyFont="1" applyBorder="1" applyAlignment="1">
      <alignment horizontal="right"/>
    </xf>
    <xf numFmtId="0" fontId="7" fillId="0" borderId="1" xfId="0" applyFont="1" applyBorder="1" applyAlignment="1">
      <alignment horizontal="right" vertical="center"/>
    </xf>
    <xf numFmtId="164" fontId="9" fillId="0" borderId="0" xfId="0" applyNumberFormat="1" applyFont="1" applyBorder="1"/>
    <xf numFmtId="0" fontId="7" fillId="0" borderId="1" xfId="4" applyFont="1" applyBorder="1" applyAlignment="1" applyProtection="1">
      <alignment horizontal="right" vertical="top" wrapText="1"/>
    </xf>
    <xf numFmtId="0" fontId="7" fillId="0" borderId="28" xfId="0" applyFont="1" applyBorder="1" applyAlignment="1">
      <alignment horizontal="right" wrapText="1"/>
    </xf>
    <xf numFmtId="168" fontId="8" fillId="0" borderId="24" xfId="3" applyNumberFormat="1" applyFont="1" applyBorder="1"/>
    <xf numFmtId="168" fontId="8" fillId="0" borderId="21" xfId="3" applyNumberFormat="1" applyFont="1" applyBorder="1"/>
    <xf numFmtId="167" fontId="8" fillId="0" borderId="18" xfId="2" applyNumberFormat="1" applyFont="1" applyBorder="1"/>
    <xf numFmtId="168" fontId="8" fillId="0" borderId="22" xfId="3" applyNumberFormat="1" applyFont="1" applyBorder="1"/>
    <xf numFmtId="168" fontId="8" fillId="0" borderId="1" xfId="3" applyNumberFormat="1" applyFont="1" applyBorder="1"/>
    <xf numFmtId="0" fontId="11" fillId="0" borderId="0" xfId="11" quotePrefix="1" applyFont="1" applyAlignment="1" applyProtection="1">
      <alignment horizontal="left"/>
      <protection locked="0"/>
    </xf>
    <xf numFmtId="0" fontId="10" fillId="0" borderId="0" xfId="11" applyFont="1" applyProtection="1">
      <protection locked="0"/>
    </xf>
    <xf numFmtId="169" fontId="8" fillId="0" borderId="1" xfId="0" applyNumberFormat="1" applyFont="1" applyBorder="1"/>
    <xf numFmtId="3" fontId="8" fillId="0" borderId="5" xfId="0" applyNumberFormat="1" applyFont="1" applyBorder="1"/>
    <xf numFmtId="9" fontId="7" fillId="0" borderId="5" xfId="2" applyFont="1" applyBorder="1" applyAlignment="1">
      <alignment horizontal="right"/>
    </xf>
    <xf numFmtId="9" fontId="8" fillId="0" borderId="33" xfId="2" applyFont="1" applyBorder="1"/>
    <xf numFmtId="0" fontId="0" fillId="0" borderId="0" xfId="0" applyBorder="1" applyAlignment="1"/>
    <xf numFmtId="0" fontId="14" fillId="0" borderId="0" xfId="0" applyFont="1"/>
    <xf numFmtId="44" fontId="14" fillId="0" borderId="1" xfId="3" applyFont="1" applyBorder="1"/>
    <xf numFmtId="0" fontId="15" fillId="0" borderId="0" xfId="0" applyFont="1" applyBorder="1" applyAlignment="1">
      <alignment vertical="center" wrapText="1"/>
    </xf>
    <xf numFmtId="44" fontId="14" fillId="0" borderId="37" xfId="3" applyFont="1" applyBorder="1"/>
    <xf numFmtId="44" fontId="14" fillId="0" borderId="21" xfId="3" applyFont="1" applyBorder="1"/>
    <xf numFmtId="44" fontId="14" fillId="0" borderId="18" xfId="3" applyFont="1" applyBorder="1"/>
    <xf numFmtId="44" fontId="14" fillId="0" borderId="22" xfId="3" applyFont="1" applyBorder="1"/>
    <xf numFmtId="168" fontId="8" fillId="0" borderId="0" xfId="3" applyNumberFormat="1" applyFont="1" applyBorder="1"/>
    <xf numFmtId="164" fontId="7" fillId="0" borderId="0" xfId="0" applyNumberFormat="1" applyFont="1" applyBorder="1" applyAlignment="1">
      <alignment horizontal="right" vertical="center" wrapText="1"/>
    </xf>
    <xf numFmtId="169" fontId="8" fillId="0" borderId="0" xfId="0" applyNumberFormat="1" applyFont="1" applyBorder="1"/>
    <xf numFmtId="9" fontId="7" fillId="0" borderId="0" xfId="2" applyFont="1" applyBorder="1" applyAlignment="1">
      <alignment horizontal="right"/>
    </xf>
    <xf numFmtId="0" fontId="8" fillId="0" borderId="26" xfId="0" applyFont="1" applyFill="1" applyBorder="1" applyAlignment="1"/>
    <xf numFmtId="0" fontId="8" fillId="0" borderId="10" xfId="0" applyFont="1" applyBorder="1" applyAlignment="1"/>
    <xf numFmtId="0" fontId="0" fillId="0" borderId="10" xfId="0" applyBorder="1" applyAlignment="1"/>
    <xf numFmtId="44" fontId="14" fillId="0" borderId="3" xfId="3" applyFont="1" applyBorder="1"/>
    <xf numFmtId="44" fontId="14" fillId="0" borderId="38" xfId="3" applyFont="1" applyBorder="1"/>
    <xf numFmtId="0" fontId="15" fillId="0" borderId="0" xfId="0" applyFont="1"/>
    <xf numFmtId="0" fontId="15" fillId="0" borderId="0" xfId="0" applyFont="1" applyBorder="1" applyAlignment="1">
      <alignment horizontal="center"/>
    </xf>
    <xf numFmtId="0" fontId="16" fillId="0" borderId="40" xfId="0" applyFont="1" applyBorder="1"/>
    <xf numFmtId="0" fontId="16" fillId="0" borderId="46" xfId="0" applyFont="1" applyBorder="1"/>
    <xf numFmtId="0" fontId="16" fillId="0" borderId="39" xfId="0" applyFont="1" applyBorder="1"/>
    <xf numFmtId="0" fontId="16" fillId="0" borderId="24" xfId="0" applyFont="1" applyBorder="1" applyAlignment="1">
      <alignment horizontal="center" vertical="center" wrapText="1"/>
    </xf>
    <xf numFmtId="0" fontId="17" fillId="0" borderId="0" xfId="0" applyFont="1" applyBorder="1" applyAlignment="1"/>
    <xf numFmtId="0" fontId="16" fillId="0" borderId="45" xfId="0" applyFont="1" applyBorder="1"/>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0" fillId="0" borderId="0" xfId="0"/>
    <xf numFmtId="0" fontId="17" fillId="0" borderId="1" xfId="0" applyFont="1" applyBorder="1" applyAlignment="1">
      <alignment wrapText="1"/>
    </xf>
    <xf numFmtId="0" fontId="17" fillId="0" borderId="1" xfId="0" applyFont="1" applyBorder="1"/>
    <xf numFmtId="0" fontId="18" fillId="0" borderId="0" xfId="0" applyFont="1" applyBorder="1" applyAlignment="1">
      <alignment horizontal="center"/>
    </xf>
    <xf numFmtId="0" fontId="17" fillId="0" borderId="34" xfId="0" applyFont="1" applyBorder="1"/>
    <xf numFmtId="0" fontId="17" fillId="0" borderId="47" xfId="0" applyFont="1" applyBorder="1"/>
    <xf numFmtId="0" fontId="16" fillId="0" borderId="11" xfId="0" applyFont="1" applyBorder="1"/>
    <xf numFmtId="0" fontId="16" fillId="0" borderId="47" xfId="0" applyFont="1" applyBorder="1"/>
    <xf numFmtId="0" fontId="16" fillId="0" borderId="48" xfId="0" applyFont="1" applyBorder="1"/>
    <xf numFmtId="0" fontId="16" fillId="0" borderId="45" xfId="0" applyFont="1" applyBorder="1" applyAlignment="1">
      <alignment vertical="center" wrapText="1"/>
    </xf>
    <xf numFmtId="0" fontId="16" fillId="0" borderId="39" xfId="0" applyFont="1" applyBorder="1" applyAlignment="1">
      <alignment vertical="center" wrapText="1"/>
    </xf>
    <xf numFmtId="0" fontId="16" fillId="0" borderId="46" xfId="0" applyFont="1" applyBorder="1" applyAlignment="1">
      <alignment vertical="center" wrapText="1"/>
    </xf>
    <xf numFmtId="0" fontId="16" fillId="0" borderId="40" xfId="0" applyFont="1" applyBorder="1" applyAlignment="1">
      <alignment vertical="center" wrapText="1"/>
    </xf>
    <xf numFmtId="44" fontId="14" fillId="0" borderId="44" xfId="3" applyFont="1" applyBorder="1"/>
    <xf numFmtId="44" fontId="14" fillId="0" borderId="16" xfId="3" applyFont="1" applyBorder="1"/>
    <xf numFmtId="44" fontId="14" fillId="0" borderId="20" xfId="3" applyFont="1" applyBorder="1"/>
    <xf numFmtId="0" fontId="14" fillId="0" borderId="36" xfId="0" applyFont="1" applyBorder="1" applyAlignment="1">
      <alignment vertical="center" wrapText="1"/>
    </xf>
    <xf numFmtId="0" fontId="14" fillId="0" borderId="49" xfId="0" applyFont="1" applyBorder="1" applyAlignment="1">
      <alignment vertical="center" wrapText="1"/>
    </xf>
    <xf numFmtId="0" fontId="14" fillId="0" borderId="50" xfId="0" applyFont="1" applyBorder="1" applyAlignment="1">
      <alignment vertical="center" wrapText="1"/>
    </xf>
    <xf numFmtId="0" fontId="17" fillId="0" borderId="48" xfId="0" applyFont="1" applyBorder="1"/>
    <xf numFmtId="0" fontId="8" fillId="0" borderId="1" xfId="0" applyFont="1" applyBorder="1" applyAlignment="1">
      <alignment horizontal="center" wrapText="1"/>
    </xf>
    <xf numFmtId="1" fontId="9" fillId="0" borderId="0" xfId="0" applyNumberFormat="1" applyFont="1" applyBorder="1" applyAlignment="1">
      <alignment horizontal="center"/>
    </xf>
    <xf numFmtId="164" fontId="0" fillId="3" borderId="5" xfId="0" applyNumberFormat="1" applyFill="1" applyBorder="1" applyAlignment="1">
      <alignment horizontal="left" vertical="top" wrapText="1"/>
    </xf>
    <xf numFmtId="164" fontId="0" fillId="3" borderId="6" xfId="0" applyNumberFormat="1" applyFill="1" applyBorder="1" applyAlignment="1">
      <alignment horizontal="left" vertical="top" wrapText="1"/>
    </xf>
    <xf numFmtId="164" fontId="0" fillId="3" borderId="7" xfId="0" applyNumberFormat="1" applyFill="1" applyBorder="1" applyAlignment="1">
      <alignment horizontal="left" vertical="top" wrapText="1"/>
    </xf>
    <xf numFmtId="0" fontId="0" fillId="5" borderId="8" xfId="0" applyFill="1" applyBorder="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164" fontId="0" fillId="0" borderId="5"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7" xfId="0" applyNumberFormat="1" applyBorder="1" applyAlignment="1">
      <alignment horizontal="center" vertical="center" wrapText="1"/>
    </xf>
    <xf numFmtId="0" fontId="16" fillId="0" borderId="1" xfId="0" applyFont="1" applyBorder="1"/>
    <xf numFmtId="0" fontId="14" fillId="0" borderId="4" xfId="0" applyFont="1" applyBorder="1"/>
    <xf numFmtId="0" fontId="14" fillId="0" borderId="2" xfId="0" applyFont="1" applyBorder="1"/>
    <xf numFmtId="0" fontId="14" fillId="0" borderId="3" xfId="0" applyFont="1" applyBorder="1"/>
    <xf numFmtId="0" fontId="14" fillId="0" borderId="14" xfId="0" applyFont="1" applyBorder="1"/>
    <xf numFmtId="0" fontId="14" fillId="0" borderId="12" xfId="0" applyFont="1" applyBorder="1"/>
    <xf numFmtId="0" fontId="14" fillId="0" borderId="15" xfId="0" applyFont="1" applyBorder="1"/>
    <xf numFmtId="0" fontId="14" fillId="0" borderId="31" xfId="0" applyFont="1" applyBorder="1"/>
    <xf numFmtId="0" fontId="14" fillId="0" borderId="0" xfId="0" applyFont="1" applyBorder="1"/>
    <xf numFmtId="0" fontId="14" fillId="0" borderId="30" xfId="0" applyFont="1" applyBorder="1"/>
    <xf numFmtId="0" fontId="14" fillId="0" borderId="9" xfId="0" applyFont="1" applyBorder="1"/>
    <xf numFmtId="0" fontId="14" fillId="0" borderId="8" xfId="0" applyFont="1" applyBorder="1"/>
    <xf numFmtId="0" fontId="14" fillId="0" borderId="13" xfId="0" applyFont="1" applyBorder="1"/>
    <xf numFmtId="0" fontId="15" fillId="0" borderId="0" xfId="0" applyFont="1" applyAlignment="1">
      <alignment horizontal="right"/>
    </xf>
    <xf numFmtId="0" fontId="15" fillId="0" borderId="0" xfId="0" applyFont="1" applyBorder="1" applyAlignment="1">
      <alignment horizontal="center"/>
    </xf>
    <xf numFmtId="0" fontId="7" fillId="0" borderId="14" xfId="0" applyFont="1" applyFill="1" applyBorder="1" applyAlignment="1">
      <alignment horizontal="right" vertical="top" wrapText="1"/>
    </xf>
    <xf numFmtId="0" fontId="0" fillId="0" borderId="31" xfId="0" applyBorder="1" applyAlignment="1"/>
    <xf numFmtId="0" fontId="7" fillId="0" borderId="34" xfId="0" applyFont="1"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2" fillId="0" borderId="4" xfId="11" quotePrefix="1" applyFont="1" applyBorder="1" applyAlignment="1" applyProtection="1">
      <alignment horizontal="left" wrapText="1"/>
      <protection locked="0"/>
    </xf>
    <xf numFmtId="0" fontId="0" fillId="0" borderId="2" xfId="0" applyBorder="1" applyAlignment="1">
      <alignment wrapText="1"/>
    </xf>
    <xf numFmtId="0" fontId="0" fillId="0" borderId="3" xfId="0" applyBorder="1" applyAlignment="1">
      <alignment wrapText="1"/>
    </xf>
    <xf numFmtId="0" fontId="8" fillId="0" borderId="26" xfId="0" applyFont="1" applyFill="1" applyBorder="1" applyAlignment="1">
      <alignment horizontal="center"/>
    </xf>
    <xf numFmtId="0" fontId="0" fillId="0" borderId="27" xfId="0" applyBorder="1" applyAlignment="1">
      <alignment horizontal="center"/>
    </xf>
    <xf numFmtId="0" fontId="8" fillId="0" borderId="10" xfId="0" applyFont="1" applyBorder="1" applyAlignment="1">
      <alignment horizontal="center"/>
    </xf>
    <xf numFmtId="0" fontId="0" fillId="0" borderId="30" xfId="0" applyBorder="1" applyAlignment="1">
      <alignment horizontal="center"/>
    </xf>
    <xf numFmtId="0" fontId="0" fillId="0" borderId="11" xfId="0" applyBorder="1" applyAlignment="1"/>
    <xf numFmtId="0" fontId="0" fillId="0" borderId="13" xfId="0" applyBorder="1" applyAlignment="1"/>
    <xf numFmtId="3" fontId="8" fillId="0" borderId="16" xfId="0" applyNumberFormat="1" applyFont="1" applyBorder="1" applyAlignment="1">
      <alignment horizontal="center" wrapText="1"/>
    </xf>
    <xf numFmtId="0" fontId="0" fillId="0" borderId="16" xfId="0" applyBorder="1" applyAlignment="1">
      <alignment wrapText="1"/>
    </xf>
    <xf numFmtId="0" fontId="0" fillId="0" borderId="20" xfId="0" applyBorder="1" applyAlignment="1">
      <alignment wrapText="1"/>
    </xf>
    <xf numFmtId="0" fontId="7" fillId="0" borderId="5" xfId="0" applyFont="1" applyFill="1" applyBorder="1" applyAlignment="1">
      <alignment horizontal="right" vertical="top" wrapText="1"/>
    </xf>
    <xf numFmtId="0" fontId="0" fillId="0" borderId="6" xfId="0" applyBorder="1" applyAlignment="1"/>
    <xf numFmtId="0" fontId="8" fillId="0" borderId="14" xfId="0" applyFont="1" applyFill="1" applyBorder="1" applyAlignment="1">
      <alignment horizontal="center" wrapText="1"/>
    </xf>
    <xf numFmtId="0" fontId="0" fillId="0" borderId="12" xfId="0" applyBorder="1" applyAlignment="1"/>
    <xf numFmtId="0" fontId="0" fillId="0" borderId="19" xfId="0" applyBorder="1" applyAlignment="1"/>
    <xf numFmtId="0" fontId="0" fillId="0" borderId="0" xfId="0" applyBorder="1" applyAlignment="1"/>
    <xf numFmtId="0" fontId="0" fillId="0" borderId="25" xfId="0" applyBorder="1" applyAlignment="1"/>
    <xf numFmtId="0" fontId="0" fillId="0" borderId="9" xfId="0" applyBorder="1" applyAlignment="1"/>
    <xf numFmtId="0" fontId="0" fillId="0" borderId="8" xfId="0" applyBorder="1" applyAlignment="1"/>
    <xf numFmtId="0" fontId="0" fillId="0" borderId="29" xfId="0" applyBorder="1" applyAlignment="1"/>
    <xf numFmtId="0" fontId="7" fillId="0" borderId="32" xfId="0" applyFont="1" applyBorder="1" applyAlignment="1">
      <alignment horizontal="right"/>
    </xf>
    <xf numFmtId="0" fontId="0" fillId="0" borderId="15" xfId="0" applyBorder="1" applyAlignment="1"/>
    <xf numFmtId="0" fontId="7" fillId="0" borderId="23" xfId="0" applyFont="1" applyBorder="1" applyAlignment="1">
      <alignment horizontal="right"/>
    </xf>
    <xf numFmtId="0" fontId="1" fillId="0" borderId="1" xfId="0" applyFont="1" applyBorder="1" applyAlignment="1">
      <alignment horizontal="right"/>
    </xf>
    <xf numFmtId="0" fontId="7" fillId="0" borderId="1" xfId="0" applyFont="1" applyBorder="1" applyAlignment="1">
      <alignment horizontal="right" wrapText="1"/>
    </xf>
    <xf numFmtId="0" fontId="0" fillId="0" borderId="1" xfId="0" applyBorder="1" applyAlignment="1">
      <alignment horizontal="right" wrapText="1"/>
    </xf>
    <xf numFmtId="0" fontId="7" fillId="0" borderId="17" xfId="0" applyFont="1" applyBorder="1" applyAlignment="1">
      <alignment horizontal="right" vertical="center"/>
    </xf>
    <xf numFmtId="0" fontId="1" fillId="0" borderId="18" xfId="0" applyFont="1" applyBorder="1" applyAlignment="1">
      <alignment horizontal="right"/>
    </xf>
    <xf numFmtId="0" fontId="7" fillId="0" borderId="18" xfId="0" applyFont="1" applyBorder="1" applyAlignment="1">
      <alignment horizontal="right" wrapText="1"/>
    </xf>
    <xf numFmtId="0" fontId="0" fillId="0" borderId="18" xfId="0" applyBorder="1" applyAlignment="1">
      <alignment horizontal="right" wrapText="1"/>
    </xf>
    <xf numFmtId="0" fontId="13" fillId="0" borderId="4" xfId="12" applyFont="1" applyBorder="1" applyAlignment="1" applyProtection="1">
      <alignment horizontal="left" vertical="center" wrapText="1"/>
      <protection locked="0"/>
    </xf>
  </cellXfs>
  <cellStyles count="58">
    <cellStyle name="Comma" xfId="1" builtinId="3"/>
    <cellStyle name="Comma 2" xfId="13" xr:uid="{00000000-0005-0000-0000-000001000000}"/>
    <cellStyle name="Comma 3" xfId="8" xr:uid="{00000000-0005-0000-0000-000002000000}"/>
    <cellStyle name="Currency" xfId="3" builtinId="4"/>
    <cellStyle name="Currency 2" xfId="14" xr:uid="{00000000-0005-0000-0000-000004000000}"/>
    <cellStyle name="Currency 3" xfId="5" xr:uid="{00000000-0005-0000-0000-000005000000}"/>
    <cellStyle name="Normal" xfId="0" builtinId="0"/>
    <cellStyle name="Normal 2" xfId="7" xr:uid="{00000000-0005-0000-0000-000007000000}"/>
    <cellStyle name="Normal 3" xfId="9" xr:uid="{00000000-0005-0000-0000-000008000000}"/>
    <cellStyle name="Normal 3 2" xfId="11" xr:uid="{00000000-0005-0000-0000-000009000000}"/>
    <cellStyle name="Normal 3 3" xfId="16" xr:uid="{00000000-0005-0000-0000-00000A000000}"/>
    <cellStyle name="Normal 3 3 2" xfId="21" xr:uid="{00000000-0005-0000-0000-00000B000000}"/>
    <cellStyle name="Normal 3 3 2 2" xfId="31" xr:uid="{00000000-0005-0000-0000-00000C000000}"/>
    <cellStyle name="Normal 3 3 2 2 2" xfId="46" xr:uid="{00000000-0005-0000-0000-00000D000000}"/>
    <cellStyle name="Normal 3 3 2 3" xfId="43" xr:uid="{00000000-0005-0000-0000-00000E000000}"/>
    <cellStyle name="Normal 3 3 3" xfId="26" xr:uid="{00000000-0005-0000-0000-00000F000000}"/>
    <cellStyle name="Normal 3 3 3 2" xfId="47" xr:uid="{00000000-0005-0000-0000-000010000000}"/>
    <cellStyle name="Normal 3 3 4" xfId="38" xr:uid="{00000000-0005-0000-0000-000011000000}"/>
    <cellStyle name="Normal 3 4" xfId="18" xr:uid="{00000000-0005-0000-0000-000012000000}"/>
    <cellStyle name="Normal 3 4 2" xfId="28" xr:uid="{00000000-0005-0000-0000-000013000000}"/>
    <cellStyle name="Normal 3 4 2 2" xfId="48" xr:uid="{00000000-0005-0000-0000-000014000000}"/>
    <cellStyle name="Normal 3 4 3" xfId="40" xr:uid="{00000000-0005-0000-0000-000015000000}"/>
    <cellStyle name="Normal 3 5" xfId="23" xr:uid="{00000000-0005-0000-0000-000016000000}"/>
    <cellStyle name="Normal 3 5 2" xfId="49" xr:uid="{00000000-0005-0000-0000-000017000000}"/>
    <cellStyle name="Normal 3 6" xfId="33" xr:uid="{00000000-0005-0000-0000-000018000000}"/>
    <cellStyle name="Normal 3 6 2" xfId="50" xr:uid="{00000000-0005-0000-0000-000019000000}"/>
    <cellStyle name="Normal 3 7" xfId="35" xr:uid="{00000000-0005-0000-0000-00001A000000}"/>
    <cellStyle name="Normal 4" xfId="12" xr:uid="{00000000-0005-0000-0000-00001B000000}"/>
    <cellStyle name="Normal 4 2" xfId="20" xr:uid="{00000000-0005-0000-0000-00001C000000}"/>
    <cellStyle name="Normal 4 2 2" xfId="30" xr:uid="{00000000-0005-0000-0000-00001D000000}"/>
    <cellStyle name="Normal 4 2 2 2" xfId="51" xr:uid="{00000000-0005-0000-0000-00001E000000}"/>
    <cellStyle name="Normal 4 2 3" xfId="42" xr:uid="{00000000-0005-0000-0000-00001F000000}"/>
    <cellStyle name="Normal 4 3" xfId="25" xr:uid="{00000000-0005-0000-0000-000020000000}"/>
    <cellStyle name="Normal 4 3 2" xfId="52" xr:uid="{00000000-0005-0000-0000-000021000000}"/>
    <cellStyle name="Normal 4 4" xfId="34" xr:uid="{00000000-0005-0000-0000-000022000000}"/>
    <cellStyle name="Normal 4 4 2" xfId="45" xr:uid="{00000000-0005-0000-0000-000023000000}"/>
    <cellStyle name="Normal 4 4 2 2" xfId="57" xr:uid="{00000000-0005-0000-0000-000024000000}"/>
    <cellStyle name="Normal 4 5" xfId="37" xr:uid="{00000000-0005-0000-0000-000025000000}"/>
    <cellStyle name="Normal 5" xfId="4" xr:uid="{00000000-0005-0000-0000-000026000000}"/>
    <cellStyle name="Percent" xfId="2" builtinId="5"/>
    <cellStyle name="Percent 2" xfId="10" xr:uid="{00000000-0005-0000-0000-000028000000}"/>
    <cellStyle name="Percent 2 2" xfId="15" xr:uid="{00000000-0005-0000-0000-000029000000}"/>
    <cellStyle name="Percent 2 3" xfId="17" xr:uid="{00000000-0005-0000-0000-00002A000000}"/>
    <cellStyle name="Percent 2 3 2" xfId="22" xr:uid="{00000000-0005-0000-0000-00002B000000}"/>
    <cellStyle name="Percent 2 3 2 2" xfId="32" xr:uid="{00000000-0005-0000-0000-00002C000000}"/>
    <cellStyle name="Percent 2 3 2 2 2" xfId="53" xr:uid="{00000000-0005-0000-0000-00002D000000}"/>
    <cellStyle name="Percent 2 3 2 3" xfId="44" xr:uid="{00000000-0005-0000-0000-00002E000000}"/>
    <cellStyle name="Percent 2 3 3" xfId="27" xr:uid="{00000000-0005-0000-0000-00002F000000}"/>
    <cellStyle name="Percent 2 3 3 2" xfId="54" xr:uid="{00000000-0005-0000-0000-000030000000}"/>
    <cellStyle name="Percent 2 3 4" xfId="39" xr:uid="{00000000-0005-0000-0000-000031000000}"/>
    <cellStyle name="Percent 2 4" xfId="19" xr:uid="{00000000-0005-0000-0000-000032000000}"/>
    <cellStyle name="Percent 2 4 2" xfId="29" xr:uid="{00000000-0005-0000-0000-000033000000}"/>
    <cellStyle name="Percent 2 4 2 2" xfId="55" xr:uid="{00000000-0005-0000-0000-000034000000}"/>
    <cellStyle name="Percent 2 4 3" xfId="41" xr:uid="{00000000-0005-0000-0000-000035000000}"/>
    <cellStyle name="Percent 2 5" xfId="24" xr:uid="{00000000-0005-0000-0000-000036000000}"/>
    <cellStyle name="Percent 2 5 2" xfId="56" xr:uid="{00000000-0005-0000-0000-000037000000}"/>
    <cellStyle name="Percent 2 6" xfId="36" xr:uid="{00000000-0005-0000-0000-000038000000}"/>
    <cellStyle name="Percent 3" xfId="6"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overlay val="0"/>
    </c:title>
    <c:autoTitleDeleted val="0"/>
    <c:plotArea>
      <c:layout/>
      <c:lineChart>
        <c:grouping val="standard"/>
        <c:varyColors val="0"/>
        <c:ser>
          <c:idx val="0"/>
          <c:order val="0"/>
          <c:tx>
            <c:strRef>
              <c:f>'NPV (2)'!$C$45</c:f>
              <c:strCache>
                <c:ptCount val="1"/>
                <c:pt idx="0">
                  <c:v>Expected Value</c:v>
                </c:pt>
              </c:strCache>
            </c:strRef>
          </c:tx>
          <c:marker>
            <c:symbol val="circle"/>
            <c:size val="10"/>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'NPV (2)'!$A$46:$A$66</c:f>
              <c:strCache>
                <c:ptCount val="21"/>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strCache>
            </c:strRef>
          </c:cat>
          <c:val>
            <c:numRef>
              <c:f>'NPV (2)'!$C$46:$C$66</c:f>
              <c:numCache>
                <c:formatCode>"$"#,##0.00</c:formatCode>
                <c:ptCount val="21"/>
                <c:pt idx="0">
                  <c:v>-175000</c:v>
                </c:pt>
                <c:pt idx="1">
                  <c:v>277122.38</c:v>
                </c:pt>
                <c:pt idx="2">
                  <c:v>729244.76</c:v>
                </c:pt>
                <c:pt idx="3">
                  <c:v>1181367.1400000001</c:v>
                </c:pt>
                <c:pt idx="4">
                  <c:v>1633489.52</c:v>
                </c:pt>
                <c:pt idx="5">
                  <c:v>2085611.9</c:v>
                </c:pt>
                <c:pt idx="6">
                  <c:v>2537734.2799999998</c:v>
                </c:pt>
                <c:pt idx="7">
                  <c:v>2989856.6599999997</c:v>
                </c:pt>
                <c:pt idx="8">
                  <c:v>3441979.0399999996</c:v>
                </c:pt>
                <c:pt idx="9">
                  <c:v>3894101.4199999995</c:v>
                </c:pt>
                <c:pt idx="10">
                  <c:v>4346223.8</c:v>
                </c:pt>
                <c:pt idx="11">
                  <c:v>4798346.18</c:v>
                </c:pt>
                <c:pt idx="12">
                  <c:v>5250468.5599999996</c:v>
                </c:pt>
                <c:pt idx="13">
                  <c:v>5702590.9399999995</c:v>
                </c:pt>
                <c:pt idx="14">
                  <c:v>6154713.3199999994</c:v>
                </c:pt>
                <c:pt idx="15">
                  <c:v>6606835.6999999993</c:v>
                </c:pt>
                <c:pt idx="16">
                  <c:v>7058958.0799999991</c:v>
                </c:pt>
                <c:pt idx="17">
                  <c:v>7511080.459999999</c:v>
                </c:pt>
                <c:pt idx="18">
                  <c:v>7963202.8399999989</c:v>
                </c:pt>
                <c:pt idx="19">
                  <c:v>8415325.2199999988</c:v>
                </c:pt>
                <c:pt idx="20">
                  <c:v>8867447.5999999996</c:v>
                </c:pt>
              </c:numCache>
            </c:numRef>
          </c:val>
          <c:smooth val="0"/>
          <c:extLst>
            <c:ext xmlns:c16="http://schemas.microsoft.com/office/drawing/2014/chart" uri="{C3380CC4-5D6E-409C-BE32-E72D297353CC}">
              <c16:uniqueId val="{00000000-DEA7-40CA-8A07-3C84A1660369}"/>
            </c:ext>
          </c:extLst>
        </c:ser>
        <c:dLbls>
          <c:showLegendKey val="0"/>
          <c:showVal val="1"/>
          <c:showCatName val="0"/>
          <c:showSerName val="0"/>
          <c:showPercent val="0"/>
          <c:showBubbleSize val="0"/>
        </c:dLbls>
        <c:marker val="1"/>
        <c:smooth val="0"/>
        <c:axId val="92224128"/>
        <c:axId val="92225920"/>
      </c:lineChart>
      <c:catAx>
        <c:axId val="92224128"/>
        <c:scaling>
          <c:orientation val="minMax"/>
        </c:scaling>
        <c:delete val="0"/>
        <c:axPos val="b"/>
        <c:numFmt formatCode="General" sourceLinked="0"/>
        <c:majorTickMark val="none"/>
        <c:minorTickMark val="none"/>
        <c:tickLblPos val="nextTo"/>
        <c:crossAx val="92225920"/>
        <c:crosses val="autoZero"/>
        <c:auto val="1"/>
        <c:lblAlgn val="ctr"/>
        <c:lblOffset val="100"/>
        <c:noMultiLvlLbl val="0"/>
      </c:catAx>
      <c:valAx>
        <c:axId val="92225920"/>
        <c:scaling>
          <c:orientation val="minMax"/>
          <c:min val="-600000"/>
        </c:scaling>
        <c:delete val="1"/>
        <c:axPos val="l"/>
        <c:numFmt formatCode="&quot;$&quot;#,##0.00" sourceLinked="1"/>
        <c:majorTickMark val="none"/>
        <c:minorTickMark val="none"/>
        <c:tickLblPos val="nextTo"/>
        <c:crossAx val="922241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'NPV (2)'!$C$45</c:f>
              <c:strCache>
                <c:ptCount val="1"/>
                <c:pt idx="0">
                  <c:v>Expected Value</c:v>
                </c:pt>
              </c:strCache>
            </c:strRef>
          </c:tx>
          <c:spPr>
            <a:ln>
              <a:tailEnd type="stealth"/>
            </a:ln>
          </c:spPr>
          <c:marker>
            <c:symbol val="none"/>
          </c:marker>
          <c:cat>
            <c:strRef>
              <c:f>'NPV (2)'!$A$46:$A$66</c:f>
              <c:strCache>
                <c:ptCount val="21"/>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strCache>
            </c:strRef>
          </c:cat>
          <c:val>
            <c:numRef>
              <c:f>'NPV (2)'!$C$46:$C$66</c:f>
              <c:numCache>
                <c:formatCode>"$"#,##0.00</c:formatCode>
                <c:ptCount val="21"/>
                <c:pt idx="0">
                  <c:v>-175000</c:v>
                </c:pt>
                <c:pt idx="1">
                  <c:v>277122.38</c:v>
                </c:pt>
                <c:pt idx="2">
                  <c:v>729244.76</c:v>
                </c:pt>
                <c:pt idx="3">
                  <c:v>1181367.1400000001</c:v>
                </c:pt>
                <c:pt idx="4">
                  <c:v>1633489.52</c:v>
                </c:pt>
                <c:pt idx="5">
                  <c:v>2085611.9</c:v>
                </c:pt>
                <c:pt idx="6">
                  <c:v>2537734.2799999998</c:v>
                </c:pt>
                <c:pt idx="7">
                  <c:v>2989856.6599999997</c:v>
                </c:pt>
                <c:pt idx="8">
                  <c:v>3441979.0399999996</c:v>
                </c:pt>
                <c:pt idx="9">
                  <c:v>3894101.4199999995</c:v>
                </c:pt>
                <c:pt idx="10">
                  <c:v>4346223.8</c:v>
                </c:pt>
                <c:pt idx="11">
                  <c:v>4798346.18</c:v>
                </c:pt>
                <c:pt idx="12">
                  <c:v>5250468.5599999996</c:v>
                </c:pt>
                <c:pt idx="13">
                  <c:v>5702590.9399999995</c:v>
                </c:pt>
                <c:pt idx="14">
                  <c:v>6154713.3199999994</c:v>
                </c:pt>
                <c:pt idx="15">
                  <c:v>6606835.6999999993</c:v>
                </c:pt>
                <c:pt idx="16">
                  <c:v>7058958.0799999991</c:v>
                </c:pt>
                <c:pt idx="17">
                  <c:v>7511080.459999999</c:v>
                </c:pt>
                <c:pt idx="18">
                  <c:v>7963202.8399999989</c:v>
                </c:pt>
                <c:pt idx="19">
                  <c:v>8415325.2199999988</c:v>
                </c:pt>
                <c:pt idx="20">
                  <c:v>8867447.5999999996</c:v>
                </c:pt>
              </c:numCache>
            </c:numRef>
          </c:val>
          <c:smooth val="0"/>
          <c:extLst>
            <c:ext xmlns:c16="http://schemas.microsoft.com/office/drawing/2014/chart" uri="{C3380CC4-5D6E-409C-BE32-E72D297353CC}">
              <c16:uniqueId val="{00000000-555B-42CD-BEE1-112C3BD1D958}"/>
            </c:ext>
          </c:extLst>
        </c:ser>
        <c:dLbls>
          <c:showLegendKey val="0"/>
          <c:showVal val="0"/>
          <c:showCatName val="0"/>
          <c:showSerName val="0"/>
          <c:showPercent val="0"/>
          <c:showBubbleSize val="0"/>
        </c:dLbls>
        <c:smooth val="0"/>
        <c:axId val="92267264"/>
        <c:axId val="92268800"/>
      </c:lineChart>
      <c:catAx>
        <c:axId val="92267264"/>
        <c:scaling>
          <c:orientation val="minMax"/>
        </c:scaling>
        <c:delete val="0"/>
        <c:axPos val="b"/>
        <c:numFmt formatCode="General" sourceLinked="0"/>
        <c:majorTickMark val="out"/>
        <c:minorTickMark val="none"/>
        <c:tickLblPos val="nextTo"/>
        <c:crossAx val="92268800"/>
        <c:crosses val="autoZero"/>
        <c:auto val="1"/>
        <c:lblAlgn val="ctr"/>
        <c:lblOffset val="100"/>
        <c:noMultiLvlLbl val="0"/>
      </c:catAx>
      <c:valAx>
        <c:axId val="92268800"/>
        <c:scaling>
          <c:orientation val="minMax"/>
          <c:min val="-600000"/>
        </c:scaling>
        <c:delete val="0"/>
        <c:axPos val="l"/>
        <c:majorGridlines/>
        <c:numFmt formatCode="&quot;$&quot;#,##0.00" sourceLinked="1"/>
        <c:majorTickMark val="out"/>
        <c:minorTickMark val="none"/>
        <c:tickLblPos val="nextTo"/>
        <c:crossAx val="922672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000">
                <a:latin typeface="Franklin Gothic Book" panose="020B0503020102020204" pitchFamily="34" charset="0"/>
              </a:defRPr>
            </a:pPr>
            <a:r>
              <a:rPr lang="en-US" sz="1000">
                <a:latin typeface="Franklin Gothic Book" panose="020B0503020102020204" pitchFamily="34" charset="0"/>
              </a:rPr>
              <a:t>Value of Research: NPV </a:t>
            </a:r>
            <a:endParaRPr lang="en-US" sz="1000" b="0">
              <a:latin typeface="Franklin Gothic Book" panose="020B0503020102020204" pitchFamily="34" charset="0"/>
            </a:endParaRPr>
          </a:p>
        </c:rich>
      </c:tx>
      <c:layout>
        <c:manualLayout>
          <c:xMode val="edge"/>
          <c:yMode val="edge"/>
          <c:x val="0.26501257904003822"/>
          <c:y val="2.7524038888684869E-2"/>
        </c:manualLayout>
      </c:layout>
      <c:overlay val="0"/>
    </c:title>
    <c:autoTitleDeleted val="0"/>
    <c:plotArea>
      <c:layout>
        <c:manualLayout>
          <c:layoutTarget val="inner"/>
          <c:xMode val="edge"/>
          <c:yMode val="edge"/>
          <c:x val="0.22277853199384559"/>
          <c:y val="0.19284345914325288"/>
          <c:w val="0.73720638203933109"/>
          <c:h val="0.69512962492591657"/>
        </c:manualLayout>
      </c:layout>
      <c:barChart>
        <c:barDir val="col"/>
        <c:grouping val="clustered"/>
        <c:varyColors val="0"/>
        <c:ser>
          <c:idx val="0"/>
          <c:order val="0"/>
          <c:tx>
            <c:strRef>
              <c:f>'Value of Research'!$B$52</c:f>
              <c:strCache>
                <c:ptCount val="1"/>
                <c:pt idx="0">
                  <c:v>Years</c:v>
                </c:pt>
              </c:strCache>
            </c:strRef>
          </c:tx>
          <c:spPr>
            <a:solidFill>
              <a:srgbClr val="00B050"/>
            </a:solidFill>
          </c:spPr>
          <c:invertIfNegative val="0"/>
          <c:dLbls>
            <c:delete val="1"/>
          </c:dLbls>
          <c:val>
            <c:numRef>
              <c:f>'Value of Research'!$B$53:$B$73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formatCode="0">
                  <c:v>11</c:v>
                </c:pt>
                <c:pt idx="12" formatCode="0">
                  <c:v>12</c:v>
                </c:pt>
                <c:pt idx="13" formatCode="0">
                  <c:v>13</c:v>
                </c:pt>
                <c:pt idx="14" formatCode="0">
                  <c:v>14</c:v>
                </c:pt>
                <c:pt idx="15" formatCode="0">
                  <c:v>15</c:v>
                </c:pt>
                <c:pt idx="16" formatCode="0">
                  <c:v>16</c:v>
                </c:pt>
                <c:pt idx="17" formatCode="0">
                  <c:v>17</c:v>
                </c:pt>
                <c:pt idx="18" formatCode="0">
                  <c:v>18</c:v>
                </c:pt>
                <c:pt idx="19" formatCode="0">
                  <c:v>19</c:v>
                </c:pt>
                <c:pt idx="20" formatCode="0">
                  <c:v>20</c:v>
                </c:pt>
              </c:numCache>
            </c:numRef>
          </c:val>
          <c:extLst>
            <c:ext xmlns:c16="http://schemas.microsoft.com/office/drawing/2014/chart" uri="{C3380CC4-5D6E-409C-BE32-E72D297353CC}">
              <c16:uniqueId val="{00000000-4A9F-4DF5-92E8-B61C11B37D22}"/>
            </c:ext>
          </c:extLst>
        </c:ser>
        <c:ser>
          <c:idx val="1"/>
          <c:order val="1"/>
          <c:tx>
            <c:strRef>
              <c:f>'Value of Research'!$F$52</c:f>
              <c:strCache>
                <c:ptCount val="1"/>
                <c:pt idx="0">
                  <c:v>NPV</c:v>
                </c:pt>
              </c:strCache>
            </c:strRef>
          </c:tx>
          <c:invertIfNegative val="0"/>
          <c:dLbls>
            <c:delete val="1"/>
          </c:dLbls>
          <c:val>
            <c:numRef>
              <c:f>'Value of Research'!$F$53:$F$73</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4A9F-4DF5-92E8-B61C11B37D22}"/>
            </c:ext>
          </c:extLst>
        </c:ser>
        <c:dLbls>
          <c:showLegendKey val="0"/>
          <c:showVal val="1"/>
          <c:showCatName val="0"/>
          <c:showSerName val="0"/>
          <c:showPercent val="0"/>
          <c:showBubbleSize val="0"/>
        </c:dLbls>
        <c:gapWidth val="50"/>
        <c:axId val="198574848"/>
        <c:axId val="198576768"/>
      </c:barChart>
      <c:catAx>
        <c:axId val="198574848"/>
        <c:scaling>
          <c:orientation val="minMax"/>
        </c:scaling>
        <c:delete val="0"/>
        <c:axPos val="b"/>
        <c:title>
          <c:tx>
            <c:rich>
              <a:bodyPr/>
              <a:lstStyle/>
              <a:p>
                <a:pPr>
                  <a:defRPr sz="900" b="0">
                    <a:solidFill>
                      <a:sysClr val="windowText" lastClr="000000"/>
                    </a:solidFill>
                    <a:latin typeface="Franklin Gothic Book" panose="020B0503020102020204" pitchFamily="34" charset="0"/>
                  </a:defRPr>
                </a:pPr>
                <a:r>
                  <a:rPr lang="en-US" sz="900" b="0">
                    <a:solidFill>
                      <a:sysClr val="windowText" lastClr="000000"/>
                    </a:solidFill>
                    <a:latin typeface="Franklin Gothic Book" panose="020B0503020102020204" pitchFamily="34" charset="0"/>
                  </a:rPr>
                  <a:t># of Years</a:t>
                </a:r>
              </a:p>
            </c:rich>
          </c:tx>
          <c:layout>
            <c:manualLayout>
              <c:xMode val="edge"/>
              <c:yMode val="edge"/>
              <c:x val="0.49746626001464606"/>
              <c:y val="0.91975074083481501"/>
            </c:manualLayout>
          </c:layout>
          <c:overlay val="0"/>
        </c:title>
        <c:numFmt formatCode="General" sourceLinked="1"/>
        <c:majorTickMark val="cross"/>
        <c:minorTickMark val="none"/>
        <c:tickLblPos val="nextTo"/>
        <c:txPr>
          <a:bodyPr/>
          <a:lstStyle/>
          <a:p>
            <a:pPr>
              <a:defRPr sz="850" baseline="0">
                <a:latin typeface="Franklin Gothic Book" panose="020B0503020102020204" pitchFamily="34" charset="0"/>
              </a:defRPr>
            </a:pPr>
            <a:endParaRPr lang="en-US"/>
          </a:p>
        </c:txPr>
        <c:crossAx val="198576768"/>
        <c:crosses val="autoZero"/>
        <c:auto val="1"/>
        <c:lblAlgn val="ctr"/>
        <c:lblOffset val="0"/>
        <c:noMultiLvlLbl val="0"/>
      </c:catAx>
      <c:valAx>
        <c:axId val="198576768"/>
        <c:scaling>
          <c:orientation val="minMax"/>
        </c:scaling>
        <c:delete val="0"/>
        <c:axPos val="l"/>
        <c:majorGridlines/>
        <c:title>
          <c:tx>
            <c:rich>
              <a:bodyPr rot="-5400000" vert="horz"/>
              <a:lstStyle/>
              <a:p>
                <a:pPr>
                  <a:defRPr sz="900"/>
                </a:pPr>
                <a:r>
                  <a:rPr lang="en-US" sz="900" b="0">
                    <a:latin typeface="Franklin Gothic Book" panose="020B0503020102020204" pitchFamily="34" charset="0"/>
                  </a:rPr>
                  <a:t>Value ($M)</a:t>
                </a:r>
              </a:p>
            </c:rich>
          </c:tx>
          <c:layout>
            <c:manualLayout>
              <c:xMode val="edge"/>
              <c:yMode val="edge"/>
              <c:x val="1.8191264412827084E-2"/>
              <c:y val="0.36580455109701282"/>
            </c:manualLayout>
          </c:layout>
          <c:overlay val="0"/>
        </c:title>
        <c:numFmt formatCode="&quot;$&quot;#,##0.0" sourceLinked="0"/>
        <c:majorTickMark val="out"/>
        <c:minorTickMark val="none"/>
        <c:tickLblPos val="nextTo"/>
        <c:txPr>
          <a:bodyPr/>
          <a:lstStyle/>
          <a:p>
            <a:pPr>
              <a:defRPr sz="850" baseline="0">
                <a:latin typeface="Franklin Gothic Book" panose="020B0503020102020204" pitchFamily="34" charset="0"/>
              </a:defRPr>
            </a:pPr>
            <a:endParaRPr lang="en-US"/>
          </a:p>
        </c:txPr>
        <c:crossAx val="19857484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13</xdr:col>
      <xdr:colOff>32722</xdr:colOff>
      <xdr:row>6</xdr:row>
      <xdr:rowOff>127299</xdr:rowOff>
    </xdr:from>
    <xdr:to>
      <xdr:col>27</xdr:col>
      <xdr:colOff>526678</xdr:colOff>
      <xdr:row>41</xdr:row>
      <xdr:rowOff>155986</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18288</xdr:colOff>
      <xdr:row>0</xdr:row>
      <xdr:rowOff>64008</xdr:rowOff>
    </xdr:from>
    <xdr:to>
      <xdr:col>1</xdr:col>
      <xdr:colOff>669932</xdr:colOff>
      <xdr:row>0</xdr:row>
      <xdr:rowOff>886968</xdr:rowOff>
    </xdr:to>
    <xdr:pic>
      <xdr:nvPicPr>
        <xdr:cNvPr id="3" name="Picture 2" descr="TxDOT_Color_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 y="64008"/>
          <a:ext cx="2213744" cy="822960"/>
        </a:xfrm>
        <a:prstGeom prst="rect">
          <a:avLst/>
        </a:prstGeom>
        <a:noFill/>
        <a:ln>
          <a:noFill/>
        </a:ln>
      </xdr:spPr>
    </xdr:pic>
    <xdr:clientData/>
  </xdr:twoCellAnchor>
  <xdr:twoCellAnchor>
    <xdr:from>
      <xdr:col>2</xdr:col>
      <xdr:colOff>56029</xdr:colOff>
      <xdr:row>6</xdr:row>
      <xdr:rowOff>44823</xdr:rowOff>
    </xdr:from>
    <xdr:to>
      <xdr:col>12</xdr:col>
      <xdr:colOff>213808</xdr:colOff>
      <xdr:row>41</xdr:row>
      <xdr:rowOff>73510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1362456</xdr:colOff>
      <xdr:row>5</xdr:row>
      <xdr:rowOff>180213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9050"/>
          <a:ext cx="1362456" cy="1008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xdr:colOff>
      <xdr:row>10</xdr:row>
      <xdr:rowOff>57149</xdr:rowOff>
    </xdr:from>
    <xdr:to>
      <xdr:col>12</xdr:col>
      <xdr:colOff>581025</xdr:colOff>
      <xdr:row>42</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674346</xdr:colOff>
      <xdr:row>5</xdr:row>
      <xdr:rowOff>161925</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50621" cy="100012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0.17369</cdr:x>
      <cdr:y>0.10566</cdr:y>
    </cdr:from>
    <cdr:to>
      <cdr:x>0.81711</cdr:x>
      <cdr:y>0.17047</cdr:y>
    </cdr:to>
    <cdr:sp macro="" textlink="'Value of Research'!$C$6">
      <cdr:nvSpPr>
        <cdr:cNvPr id="2" name="TextBox 1"/>
        <cdr:cNvSpPr txBox="1"/>
      </cdr:nvSpPr>
      <cdr:spPr>
        <a:xfrm xmlns:a="http://schemas.openxmlformats.org/drawingml/2006/main">
          <a:off x="560841" y="266700"/>
          <a:ext cx="2077584" cy="16358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41CD5E08-D0A2-4AF4-9DB6-9BA41F44C049}" type="TxLink">
            <a:rPr lang="en-US" sz="900" b="0" i="1" u="none" strike="noStrike">
              <a:solidFill>
                <a:srgbClr val="000000"/>
              </a:solidFill>
              <a:latin typeface="Franklin Gothic Book" panose="020B0503020102020204" pitchFamily="34" charset="0"/>
            </a:rPr>
            <a:pPr algn="ctr"/>
            <a:t>Project Duration (Yrs)</a:t>
          </a:fld>
          <a:endParaRPr lang="en-US" sz="900" i="1">
            <a:latin typeface="Franklin Gothic Book" panose="020B0503020102020204" pitchFamily="34" charset="0"/>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68"/>
  <sheetViews>
    <sheetView zoomScale="85" zoomScaleNormal="85" workbookViewId="0">
      <selection activeCell="R5" sqref="R5"/>
    </sheetView>
  </sheetViews>
  <sheetFormatPr defaultRowHeight="15" x14ac:dyDescent="0.25"/>
  <cols>
    <col min="1" max="1" width="23.42578125" style="1" customWidth="1"/>
    <col min="2" max="2" width="36.7109375" style="4" customWidth="1"/>
    <col min="3" max="3" width="27.7109375" bestFit="1" customWidth="1"/>
    <col min="4" max="4" width="18.28515625" customWidth="1"/>
    <col min="5" max="6" width="12.5703125" customWidth="1"/>
    <col min="15" max="15" width="9.140625" customWidth="1"/>
  </cols>
  <sheetData>
    <row r="1" spans="1:13" ht="72" customHeight="1" x14ac:dyDescent="0.25">
      <c r="A1" s="134"/>
      <c r="B1" s="134"/>
      <c r="C1" s="134"/>
      <c r="D1" s="134"/>
      <c r="E1" s="134"/>
      <c r="F1" s="134"/>
      <c r="G1" s="134"/>
      <c r="H1" s="134"/>
      <c r="I1" s="134"/>
      <c r="J1" s="134"/>
      <c r="K1" s="134"/>
      <c r="L1" s="134"/>
      <c r="M1" s="20"/>
    </row>
    <row r="2" spans="1:13" x14ac:dyDescent="0.25">
      <c r="A2" s="10" t="s">
        <v>20</v>
      </c>
      <c r="B2" s="11">
        <v>1</v>
      </c>
      <c r="C2" s="8" t="s">
        <v>22</v>
      </c>
      <c r="D2" s="9">
        <v>175000</v>
      </c>
    </row>
    <row r="3" spans="1:13" x14ac:dyDescent="0.25">
      <c r="A3" s="135" t="s">
        <v>21</v>
      </c>
      <c r="B3" s="138" t="s">
        <v>29</v>
      </c>
      <c r="C3" s="8" t="s">
        <v>34</v>
      </c>
      <c r="D3" s="9">
        <f>22606119*0.02</f>
        <v>452122.38</v>
      </c>
    </row>
    <row r="4" spans="1:13" x14ac:dyDescent="0.25">
      <c r="A4" s="136"/>
      <c r="B4" s="139"/>
      <c r="C4" s="8" t="s">
        <v>35</v>
      </c>
      <c r="D4" s="15">
        <v>20</v>
      </c>
    </row>
    <row r="5" spans="1:13" x14ac:dyDescent="0.25">
      <c r="A5" s="137"/>
      <c r="B5" s="140"/>
      <c r="C5" s="8" t="s">
        <v>33</v>
      </c>
      <c r="D5" s="15">
        <v>1</v>
      </c>
    </row>
    <row r="6" spans="1:13" x14ac:dyDescent="0.25">
      <c r="A6" s="14"/>
      <c r="B6" s="5"/>
      <c r="C6" s="12"/>
      <c r="D6" s="13"/>
    </row>
    <row r="7" spans="1:13" ht="14.45" x14ac:dyDescent="0.25">
      <c r="A7" s="6" t="s">
        <v>27</v>
      </c>
      <c r="B7" s="7" t="s">
        <v>25</v>
      </c>
    </row>
    <row r="8" spans="1:13" ht="14.45" x14ac:dyDescent="0.25">
      <c r="A8" s="6" t="s">
        <v>24</v>
      </c>
      <c r="B8" s="7">
        <f>-D2</f>
        <v>-175000</v>
      </c>
    </row>
    <row r="9" spans="1:13" ht="14.45" x14ac:dyDescent="0.25">
      <c r="A9" s="6" t="s">
        <v>0</v>
      </c>
      <c r="B9" s="7">
        <f>+D3</f>
        <v>452122.38</v>
      </c>
      <c r="C9" s="3"/>
      <c r="D9" s="2"/>
      <c r="E9" s="2"/>
    </row>
    <row r="10" spans="1:13" ht="14.45" x14ac:dyDescent="0.25">
      <c r="A10" s="6" t="s">
        <v>1</v>
      </c>
      <c r="B10" s="7">
        <f>+B9</f>
        <v>452122.38</v>
      </c>
      <c r="C10" s="2"/>
      <c r="D10" s="2"/>
      <c r="E10" s="2"/>
    </row>
    <row r="11" spans="1:13" ht="14.45" x14ac:dyDescent="0.25">
      <c r="A11" s="6" t="s">
        <v>2</v>
      </c>
      <c r="B11" s="7">
        <f t="shared" ref="B11:B28" si="0">+B10</f>
        <v>452122.38</v>
      </c>
    </row>
    <row r="12" spans="1:13" ht="14.45" x14ac:dyDescent="0.25">
      <c r="A12" s="6" t="s">
        <v>3</v>
      </c>
      <c r="B12" s="7">
        <f t="shared" si="0"/>
        <v>452122.38</v>
      </c>
    </row>
    <row r="13" spans="1:13" ht="14.45" x14ac:dyDescent="0.25">
      <c r="A13" s="6" t="s">
        <v>4</v>
      </c>
      <c r="B13" s="7">
        <f t="shared" si="0"/>
        <v>452122.38</v>
      </c>
    </row>
    <row r="14" spans="1:13" ht="14.45" x14ac:dyDescent="0.25">
      <c r="A14" s="6" t="s">
        <v>5</v>
      </c>
      <c r="B14" s="7">
        <f t="shared" si="0"/>
        <v>452122.38</v>
      </c>
    </row>
    <row r="15" spans="1:13" ht="14.45" x14ac:dyDescent="0.25">
      <c r="A15" s="6" t="s">
        <v>6</v>
      </c>
      <c r="B15" s="7">
        <f t="shared" si="0"/>
        <v>452122.38</v>
      </c>
    </row>
    <row r="16" spans="1:13" ht="14.45" x14ac:dyDescent="0.25">
      <c r="A16" s="6" t="s">
        <v>7</v>
      </c>
      <c r="B16" s="7">
        <f t="shared" si="0"/>
        <v>452122.38</v>
      </c>
    </row>
    <row r="17" spans="1:2" ht="14.45" x14ac:dyDescent="0.25">
      <c r="A17" s="6" t="s">
        <v>8</v>
      </c>
      <c r="B17" s="7">
        <f t="shared" si="0"/>
        <v>452122.38</v>
      </c>
    </row>
    <row r="18" spans="1:2" ht="14.45" x14ac:dyDescent="0.25">
      <c r="A18" s="6" t="s">
        <v>9</v>
      </c>
      <c r="B18" s="7">
        <f t="shared" si="0"/>
        <v>452122.38</v>
      </c>
    </row>
    <row r="19" spans="1:2" ht="14.45" x14ac:dyDescent="0.25">
      <c r="A19" s="6" t="s">
        <v>10</v>
      </c>
      <c r="B19" s="7">
        <f t="shared" si="0"/>
        <v>452122.38</v>
      </c>
    </row>
    <row r="20" spans="1:2" ht="14.45" x14ac:dyDescent="0.25">
      <c r="A20" s="6" t="s">
        <v>11</v>
      </c>
      <c r="B20" s="7">
        <f t="shared" si="0"/>
        <v>452122.38</v>
      </c>
    </row>
    <row r="21" spans="1:2" ht="14.45" x14ac:dyDescent="0.25">
      <c r="A21" s="6" t="s">
        <v>12</v>
      </c>
      <c r="B21" s="7">
        <f t="shared" si="0"/>
        <v>452122.38</v>
      </c>
    </row>
    <row r="22" spans="1:2" ht="14.45" x14ac:dyDescent="0.25">
      <c r="A22" s="6" t="s">
        <v>13</v>
      </c>
      <c r="B22" s="7">
        <f t="shared" si="0"/>
        <v>452122.38</v>
      </c>
    </row>
    <row r="23" spans="1:2" x14ac:dyDescent="0.25">
      <c r="A23" s="6" t="s">
        <v>14</v>
      </c>
      <c r="B23" s="7">
        <f t="shared" si="0"/>
        <v>452122.38</v>
      </c>
    </row>
    <row r="24" spans="1:2" x14ac:dyDescent="0.25">
      <c r="A24" s="6" t="s">
        <v>15</v>
      </c>
      <c r="B24" s="7">
        <f t="shared" si="0"/>
        <v>452122.38</v>
      </c>
    </row>
    <row r="25" spans="1:2" x14ac:dyDescent="0.25">
      <c r="A25" s="6" t="s">
        <v>16</v>
      </c>
      <c r="B25" s="7">
        <f t="shared" si="0"/>
        <v>452122.38</v>
      </c>
    </row>
    <row r="26" spans="1:2" x14ac:dyDescent="0.25">
      <c r="A26" s="6" t="s">
        <v>17</v>
      </c>
      <c r="B26" s="7">
        <f t="shared" si="0"/>
        <v>452122.38</v>
      </c>
    </row>
    <row r="27" spans="1:2" x14ac:dyDescent="0.25">
      <c r="A27" s="6" t="s">
        <v>18</v>
      </c>
      <c r="B27" s="7">
        <f t="shared" si="0"/>
        <v>452122.38</v>
      </c>
    </row>
    <row r="28" spans="1:2" x14ac:dyDescent="0.25">
      <c r="A28" s="6" t="s">
        <v>19</v>
      </c>
      <c r="B28" s="7">
        <f t="shared" si="0"/>
        <v>452122.38</v>
      </c>
    </row>
    <row r="30" spans="1:2" x14ac:dyDescent="0.25">
      <c r="A30" s="18" t="s">
        <v>31</v>
      </c>
      <c r="B30" s="19">
        <f>NPV(B44,B8:B28)</f>
        <v>5739894.896214894</v>
      </c>
    </row>
    <row r="31" spans="1:2" x14ac:dyDescent="0.25">
      <c r="A31" s="18"/>
      <c r="B31" s="19"/>
    </row>
    <row r="32" spans="1:2" x14ac:dyDescent="0.25">
      <c r="A32" s="18" t="s">
        <v>30</v>
      </c>
      <c r="B32" s="30">
        <f>+B30/D2</f>
        <v>32.79939940694225</v>
      </c>
    </row>
    <row r="33" spans="1:4" x14ac:dyDescent="0.25">
      <c r="A33" s="17" t="s">
        <v>26</v>
      </c>
      <c r="B33" s="131" t="s">
        <v>28</v>
      </c>
    </row>
    <row r="34" spans="1:4" x14ac:dyDescent="0.25">
      <c r="A34" s="16"/>
      <c r="B34" s="132"/>
    </row>
    <row r="35" spans="1:4" x14ac:dyDescent="0.25">
      <c r="A35" s="16"/>
      <c r="B35" s="132"/>
    </row>
    <row r="36" spans="1:4" x14ac:dyDescent="0.25">
      <c r="A36" s="16"/>
      <c r="B36" s="132"/>
    </row>
    <row r="37" spans="1:4" x14ac:dyDescent="0.25">
      <c r="A37" s="16"/>
      <c r="B37" s="132"/>
    </row>
    <row r="38" spans="1:4" x14ac:dyDescent="0.25">
      <c r="A38" s="16"/>
      <c r="B38" s="132"/>
    </row>
    <row r="39" spans="1:4" x14ac:dyDescent="0.25">
      <c r="A39" s="16"/>
      <c r="B39" s="132"/>
    </row>
    <row r="40" spans="1:4" x14ac:dyDescent="0.25">
      <c r="A40" s="16"/>
      <c r="B40" s="132"/>
    </row>
    <row r="41" spans="1:4" x14ac:dyDescent="0.25">
      <c r="A41" s="16"/>
      <c r="B41" s="133"/>
    </row>
    <row r="43" spans="1:4" s="23" customFormat="1" x14ac:dyDescent="0.25">
      <c r="A43" s="21"/>
      <c r="B43" s="22"/>
    </row>
    <row r="44" spans="1:4" s="24" customFormat="1" x14ac:dyDescent="0.25">
      <c r="A44" s="24" t="s">
        <v>32</v>
      </c>
      <c r="B44" s="29">
        <v>0.04</v>
      </c>
    </row>
    <row r="45" spans="1:4" s="23" customFormat="1" x14ac:dyDescent="0.25">
      <c r="A45" s="24" t="s">
        <v>27</v>
      </c>
      <c r="B45" s="25" t="s">
        <v>25</v>
      </c>
      <c r="C45" s="26" t="s">
        <v>25</v>
      </c>
    </row>
    <row r="46" spans="1:4" s="23" customFormat="1" x14ac:dyDescent="0.25">
      <c r="A46" s="24" t="s">
        <v>24</v>
      </c>
      <c r="B46" s="25">
        <f>B8</f>
        <v>-175000</v>
      </c>
      <c r="C46" s="27">
        <f>B46</f>
        <v>-175000</v>
      </c>
      <c r="D46" s="28"/>
    </row>
    <row r="47" spans="1:4" s="23" customFormat="1" x14ac:dyDescent="0.25">
      <c r="A47" s="24" t="s">
        <v>0</v>
      </c>
      <c r="B47" s="25">
        <f>B9</f>
        <v>452122.38</v>
      </c>
      <c r="C47" s="27">
        <f>B47+C46</f>
        <v>277122.38</v>
      </c>
      <c r="D47" s="28"/>
    </row>
    <row r="48" spans="1:4" s="23" customFormat="1" x14ac:dyDescent="0.25">
      <c r="A48" s="24" t="s">
        <v>1</v>
      </c>
      <c r="B48" s="25">
        <f t="shared" ref="B48:B66" si="1">B10</f>
        <v>452122.38</v>
      </c>
      <c r="C48" s="27">
        <f>B48+C47</f>
        <v>729244.76</v>
      </c>
      <c r="D48" s="28"/>
    </row>
    <row r="49" spans="1:4" s="23" customFormat="1" x14ac:dyDescent="0.25">
      <c r="A49" s="24" t="s">
        <v>2</v>
      </c>
      <c r="B49" s="25">
        <f t="shared" si="1"/>
        <v>452122.38</v>
      </c>
      <c r="C49" s="27">
        <f t="shared" ref="C49:C66" si="2">B49+C48</f>
        <v>1181367.1400000001</v>
      </c>
      <c r="D49" s="28"/>
    </row>
    <row r="50" spans="1:4" s="23" customFormat="1" x14ac:dyDescent="0.25">
      <c r="A50" s="24" t="s">
        <v>3</v>
      </c>
      <c r="B50" s="25">
        <f t="shared" si="1"/>
        <v>452122.38</v>
      </c>
      <c r="C50" s="27">
        <f t="shared" si="2"/>
        <v>1633489.52</v>
      </c>
      <c r="D50" s="28"/>
    </row>
    <row r="51" spans="1:4" s="23" customFormat="1" x14ac:dyDescent="0.25">
      <c r="A51" s="24" t="s">
        <v>4</v>
      </c>
      <c r="B51" s="25">
        <f t="shared" si="1"/>
        <v>452122.38</v>
      </c>
      <c r="C51" s="27">
        <f t="shared" si="2"/>
        <v>2085611.9</v>
      </c>
      <c r="D51" s="28"/>
    </row>
    <row r="52" spans="1:4" s="23" customFormat="1" x14ac:dyDescent="0.25">
      <c r="A52" s="24" t="s">
        <v>5</v>
      </c>
      <c r="B52" s="25">
        <f t="shared" si="1"/>
        <v>452122.38</v>
      </c>
      <c r="C52" s="27">
        <f t="shared" si="2"/>
        <v>2537734.2799999998</v>
      </c>
      <c r="D52" s="28"/>
    </row>
    <row r="53" spans="1:4" s="23" customFormat="1" x14ac:dyDescent="0.25">
      <c r="A53" s="24" t="s">
        <v>6</v>
      </c>
      <c r="B53" s="25">
        <f t="shared" si="1"/>
        <v>452122.38</v>
      </c>
      <c r="C53" s="27">
        <f t="shared" si="2"/>
        <v>2989856.6599999997</v>
      </c>
      <c r="D53" s="28"/>
    </row>
    <row r="54" spans="1:4" s="23" customFormat="1" x14ac:dyDescent="0.25">
      <c r="A54" s="24" t="s">
        <v>7</v>
      </c>
      <c r="B54" s="25">
        <f t="shared" si="1"/>
        <v>452122.38</v>
      </c>
      <c r="C54" s="27">
        <f t="shared" si="2"/>
        <v>3441979.0399999996</v>
      </c>
      <c r="D54" s="28"/>
    </row>
    <row r="55" spans="1:4" s="23" customFormat="1" x14ac:dyDescent="0.25">
      <c r="A55" s="24" t="s">
        <v>8</v>
      </c>
      <c r="B55" s="25">
        <f t="shared" si="1"/>
        <v>452122.38</v>
      </c>
      <c r="C55" s="27">
        <f t="shared" si="2"/>
        <v>3894101.4199999995</v>
      </c>
      <c r="D55" s="28"/>
    </row>
    <row r="56" spans="1:4" s="23" customFormat="1" x14ac:dyDescent="0.25">
      <c r="A56" s="24" t="s">
        <v>9</v>
      </c>
      <c r="B56" s="25">
        <f t="shared" si="1"/>
        <v>452122.38</v>
      </c>
      <c r="C56" s="27">
        <f t="shared" si="2"/>
        <v>4346223.8</v>
      </c>
      <c r="D56" s="28"/>
    </row>
    <row r="57" spans="1:4" s="23" customFormat="1" x14ac:dyDescent="0.25">
      <c r="A57" s="24" t="s">
        <v>10</v>
      </c>
      <c r="B57" s="25">
        <f t="shared" si="1"/>
        <v>452122.38</v>
      </c>
      <c r="C57" s="27">
        <f t="shared" si="2"/>
        <v>4798346.18</v>
      </c>
      <c r="D57" s="28"/>
    </row>
    <row r="58" spans="1:4" s="23" customFormat="1" x14ac:dyDescent="0.25">
      <c r="A58" s="24" t="s">
        <v>11</v>
      </c>
      <c r="B58" s="25">
        <f t="shared" si="1"/>
        <v>452122.38</v>
      </c>
      <c r="C58" s="27">
        <f t="shared" si="2"/>
        <v>5250468.5599999996</v>
      </c>
      <c r="D58" s="28"/>
    </row>
    <row r="59" spans="1:4" s="23" customFormat="1" x14ac:dyDescent="0.25">
      <c r="A59" s="24" t="s">
        <v>12</v>
      </c>
      <c r="B59" s="25">
        <f t="shared" si="1"/>
        <v>452122.38</v>
      </c>
      <c r="C59" s="27">
        <f t="shared" si="2"/>
        <v>5702590.9399999995</v>
      </c>
      <c r="D59" s="28"/>
    </row>
    <row r="60" spans="1:4" s="23" customFormat="1" x14ac:dyDescent="0.25">
      <c r="A60" s="24" t="s">
        <v>13</v>
      </c>
      <c r="B60" s="25">
        <f t="shared" si="1"/>
        <v>452122.38</v>
      </c>
      <c r="C60" s="27">
        <f t="shared" si="2"/>
        <v>6154713.3199999994</v>
      </c>
      <c r="D60" s="28"/>
    </row>
    <row r="61" spans="1:4" s="23" customFormat="1" x14ac:dyDescent="0.25">
      <c r="A61" s="24" t="s">
        <v>14</v>
      </c>
      <c r="B61" s="25">
        <f t="shared" si="1"/>
        <v>452122.38</v>
      </c>
      <c r="C61" s="27">
        <f t="shared" si="2"/>
        <v>6606835.6999999993</v>
      </c>
      <c r="D61" s="28"/>
    </row>
    <row r="62" spans="1:4" s="23" customFormat="1" x14ac:dyDescent="0.25">
      <c r="A62" s="24" t="s">
        <v>15</v>
      </c>
      <c r="B62" s="25">
        <f t="shared" si="1"/>
        <v>452122.38</v>
      </c>
      <c r="C62" s="27">
        <f t="shared" si="2"/>
        <v>7058958.0799999991</v>
      </c>
      <c r="D62" s="28"/>
    </row>
    <row r="63" spans="1:4" s="23" customFormat="1" x14ac:dyDescent="0.25">
      <c r="A63" s="24" t="s">
        <v>16</v>
      </c>
      <c r="B63" s="25">
        <f t="shared" si="1"/>
        <v>452122.38</v>
      </c>
      <c r="C63" s="27">
        <f t="shared" si="2"/>
        <v>7511080.459999999</v>
      </c>
      <c r="D63" s="28"/>
    </row>
    <row r="64" spans="1:4" s="23" customFormat="1" x14ac:dyDescent="0.25">
      <c r="A64" s="24" t="s">
        <v>17</v>
      </c>
      <c r="B64" s="25">
        <f t="shared" si="1"/>
        <v>452122.38</v>
      </c>
      <c r="C64" s="27">
        <f t="shared" si="2"/>
        <v>7963202.8399999989</v>
      </c>
      <c r="D64" s="28"/>
    </row>
    <row r="65" spans="1:4" s="23" customFormat="1" x14ac:dyDescent="0.25">
      <c r="A65" s="24" t="s">
        <v>18</v>
      </c>
      <c r="B65" s="25">
        <f t="shared" si="1"/>
        <v>452122.38</v>
      </c>
      <c r="C65" s="27">
        <f t="shared" si="2"/>
        <v>8415325.2199999988</v>
      </c>
      <c r="D65" s="28"/>
    </row>
    <row r="66" spans="1:4" s="23" customFormat="1" x14ac:dyDescent="0.25">
      <c r="A66" s="24" t="s">
        <v>19</v>
      </c>
      <c r="B66" s="25">
        <f t="shared" si="1"/>
        <v>452122.38</v>
      </c>
      <c r="C66" s="27">
        <f t="shared" si="2"/>
        <v>8867447.5999999996</v>
      </c>
      <c r="D66" s="28"/>
    </row>
    <row r="67" spans="1:4" s="23" customFormat="1" x14ac:dyDescent="0.25">
      <c r="A67" s="24"/>
      <c r="B67" s="25"/>
      <c r="C67" s="26"/>
    </row>
    <row r="68" spans="1:4" s="23" customFormat="1" x14ac:dyDescent="0.25">
      <c r="A68" s="24"/>
      <c r="B68" s="25"/>
      <c r="C68" s="26"/>
    </row>
  </sheetData>
  <mergeCells count="6">
    <mergeCell ref="B33:B41"/>
    <mergeCell ref="A1:D1"/>
    <mergeCell ref="E1:H1"/>
    <mergeCell ref="I1:L1"/>
    <mergeCell ref="A3:A5"/>
    <mergeCell ref="B3:B5"/>
  </mergeCells>
  <conditionalFormatting sqref="B30">
    <cfRule type="colorScale" priority="1">
      <colorScale>
        <cfvo type="min"/>
        <cfvo type="percentile" val="50"/>
        <cfvo type="max"/>
        <color rgb="FFF8696B"/>
        <color rgb="FFFFEB84"/>
        <color rgb="FF63BE7B"/>
      </colorScale>
    </cfRule>
  </conditionalFormatting>
  <conditionalFormatting sqref="B31">
    <cfRule type="colorScale" priority="3">
      <colorScale>
        <cfvo type="min"/>
        <cfvo type="percentile" val="50"/>
        <cfvo type="max"/>
        <color rgb="FFF8696B"/>
        <color rgb="FFFFEB84"/>
        <color rgb="FF63BE7B"/>
      </colorScale>
    </cfRule>
  </conditionalFormatting>
  <conditionalFormatting sqref="B32">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25"/>
  <sheetViews>
    <sheetView tabSelected="1" workbookViewId="0">
      <selection activeCell="B4" sqref="B4:I4"/>
    </sheetView>
  </sheetViews>
  <sheetFormatPr defaultRowHeight="15" x14ac:dyDescent="0.25"/>
  <cols>
    <col min="1" max="1" width="9.140625" customWidth="1"/>
    <col min="2" max="2" width="30.140625" customWidth="1"/>
    <col min="3" max="8" width="8.7109375" style="109" customWidth="1"/>
    <col min="9" max="9" width="77.7109375" customWidth="1"/>
  </cols>
  <sheetData>
    <row r="3" spans="1:9" ht="24.75" x14ac:dyDescent="0.25">
      <c r="A3" s="110" t="s">
        <v>89</v>
      </c>
      <c r="B3" s="141"/>
      <c r="C3" s="141"/>
      <c r="D3" s="141"/>
      <c r="E3" s="141"/>
      <c r="F3" s="141"/>
      <c r="G3" s="141"/>
      <c r="H3" s="141"/>
      <c r="I3" s="141"/>
    </row>
    <row r="4" spans="1:9" x14ac:dyDescent="0.25">
      <c r="A4" s="111" t="s">
        <v>72</v>
      </c>
      <c r="B4" s="141"/>
      <c r="C4" s="141"/>
      <c r="D4" s="141"/>
      <c r="E4" s="141"/>
      <c r="F4" s="141"/>
      <c r="G4" s="141"/>
      <c r="H4" s="141"/>
      <c r="I4" s="141"/>
    </row>
    <row r="6" spans="1:9" s="2" customFormat="1" ht="15.75" thickBot="1" x14ac:dyDescent="0.3">
      <c r="A6" s="88" t="s">
        <v>73</v>
      </c>
      <c r="B6" s="88" t="s">
        <v>51</v>
      </c>
      <c r="C6" s="112" t="s">
        <v>82</v>
      </c>
      <c r="D6" s="112" t="s">
        <v>83</v>
      </c>
      <c r="E6" s="112" t="s">
        <v>79</v>
      </c>
      <c r="F6" s="112" t="s">
        <v>80</v>
      </c>
      <c r="G6" s="112" t="s">
        <v>81</v>
      </c>
      <c r="H6" s="112" t="s">
        <v>79</v>
      </c>
      <c r="I6" s="88" t="s">
        <v>88</v>
      </c>
    </row>
    <row r="7" spans="1:9" s="109" customFormat="1" x14ac:dyDescent="0.25">
      <c r="A7" s="113"/>
      <c r="B7" s="118" t="s">
        <v>75</v>
      </c>
      <c r="C7" s="94" t="s">
        <v>84</v>
      </c>
      <c r="D7" s="97"/>
      <c r="E7" s="108"/>
      <c r="F7" s="102" t="s">
        <v>84</v>
      </c>
      <c r="G7" s="97"/>
      <c r="H7" s="105"/>
      <c r="I7" s="89"/>
    </row>
    <row r="8" spans="1:9" s="109" customFormat="1" x14ac:dyDescent="0.25">
      <c r="A8" s="114"/>
      <c r="B8" s="119" t="s">
        <v>76</v>
      </c>
      <c r="C8" s="90" t="s">
        <v>84</v>
      </c>
      <c r="D8" s="101"/>
      <c r="E8" s="107"/>
      <c r="F8" s="93" t="s">
        <v>84</v>
      </c>
      <c r="G8" s="101"/>
      <c r="H8" s="92"/>
      <c r="I8" s="86"/>
    </row>
    <row r="9" spans="1:9" s="109" customFormat="1" x14ac:dyDescent="0.25">
      <c r="A9" s="114"/>
      <c r="B9" s="119" t="s">
        <v>77</v>
      </c>
      <c r="C9" s="90" t="s">
        <v>84</v>
      </c>
      <c r="D9" s="101"/>
      <c r="E9" s="107"/>
      <c r="F9" s="93" t="s">
        <v>84</v>
      </c>
      <c r="G9" s="101"/>
      <c r="H9" s="92"/>
      <c r="I9" s="86"/>
    </row>
    <row r="10" spans="1:9" s="109" customFormat="1" x14ac:dyDescent="0.25">
      <c r="A10" s="114"/>
      <c r="B10" s="119" t="s">
        <v>78</v>
      </c>
      <c r="C10" s="90" t="s">
        <v>84</v>
      </c>
      <c r="D10" s="101"/>
      <c r="E10" s="107"/>
      <c r="F10" s="93" t="s">
        <v>84</v>
      </c>
      <c r="G10" s="101"/>
      <c r="H10" s="92"/>
      <c r="I10" s="86"/>
    </row>
    <row r="11" spans="1:9" s="109" customFormat="1" ht="15.75" thickBot="1" x14ac:dyDescent="0.3">
      <c r="A11" s="128"/>
      <c r="B11" s="121" t="s">
        <v>74</v>
      </c>
      <c r="C11" s="103" t="s">
        <v>84</v>
      </c>
      <c r="D11" s="106"/>
      <c r="E11" s="96"/>
      <c r="F11" s="98"/>
      <c r="G11" s="106" t="s">
        <v>84</v>
      </c>
      <c r="H11" s="104"/>
      <c r="I11" s="84"/>
    </row>
    <row r="12" spans="1:9" x14ac:dyDescent="0.25">
      <c r="A12" s="115"/>
      <c r="B12" s="120" t="s">
        <v>52</v>
      </c>
      <c r="C12" s="99"/>
      <c r="D12" s="91" t="s">
        <v>84</v>
      </c>
      <c r="E12" s="87"/>
      <c r="F12" s="95" t="s">
        <v>84</v>
      </c>
      <c r="G12" s="91"/>
      <c r="H12" s="100"/>
      <c r="I12" s="85"/>
    </row>
    <row r="13" spans="1:9" x14ac:dyDescent="0.25">
      <c r="A13" s="116"/>
      <c r="B13" s="119" t="s">
        <v>53</v>
      </c>
      <c r="C13" s="90"/>
      <c r="D13" s="101" t="s">
        <v>84</v>
      </c>
      <c r="E13" s="107"/>
      <c r="F13" s="93" t="s">
        <v>84</v>
      </c>
      <c r="G13" s="101"/>
      <c r="H13" s="92"/>
      <c r="I13" s="86"/>
    </row>
    <row r="14" spans="1:9" ht="24" x14ac:dyDescent="0.25">
      <c r="A14" s="116"/>
      <c r="B14" s="119" t="s">
        <v>54</v>
      </c>
      <c r="C14" s="90"/>
      <c r="D14" s="101" t="s">
        <v>84</v>
      </c>
      <c r="E14" s="107"/>
      <c r="F14" s="93" t="s">
        <v>84</v>
      </c>
      <c r="G14" s="101"/>
      <c r="H14" s="92"/>
      <c r="I14" s="86"/>
    </row>
    <row r="15" spans="1:9" x14ac:dyDescent="0.25">
      <c r="A15" s="116"/>
      <c r="B15" s="119" t="s">
        <v>55</v>
      </c>
      <c r="C15" s="90"/>
      <c r="D15" s="101" t="s">
        <v>84</v>
      </c>
      <c r="E15" s="107"/>
      <c r="F15" s="93" t="s">
        <v>84</v>
      </c>
      <c r="G15" s="101"/>
      <c r="H15" s="92"/>
      <c r="I15" s="86"/>
    </row>
    <row r="16" spans="1:9" x14ac:dyDescent="0.25">
      <c r="A16" s="116"/>
      <c r="B16" s="119" t="s">
        <v>56</v>
      </c>
      <c r="C16" s="90"/>
      <c r="D16" s="101" t="s">
        <v>84</v>
      </c>
      <c r="E16" s="107"/>
      <c r="F16" s="93" t="s">
        <v>84</v>
      </c>
      <c r="G16" s="101"/>
      <c r="H16" s="92"/>
      <c r="I16" s="86"/>
    </row>
    <row r="17" spans="1:9" x14ac:dyDescent="0.25">
      <c r="A17" s="116"/>
      <c r="B17" s="119" t="s">
        <v>57</v>
      </c>
      <c r="C17" s="90"/>
      <c r="D17" s="101" t="s">
        <v>84</v>
      </c>
      <c r="E17" s="107"/>
      <c r="F17" s="93"/>
      <c r="G17" s="101" t="s">
        <v>84</v>
      </c>
      <c r="H17" s="92"/>
      <c r="I17" s="86"/>
    </row>
    <row r="18" spans="1:9" x14ac:dyDescent="0.25">
      <c r="A18" s="116"/>
      <c r="B18" s="119" t="s">
        <v>58</v>
      </c>
      <c r="C18" s="90"/>
      <c r="D18" s="101" t="s">
        <v>84</v>
      </c>
      <c r="E18" s="107"/>
      <c r="F18" s="93"/>
      <c r="G18" s="101" t="s">
        <v>84</v>
      </c>
      <c r="H18" s="92"/>
      <c r="I18" s="86"/>
    </row>
    <row r="19" spans="1:9" ht="24" x14ac:dyDescent="0.25">
      <c r="A19" s="116"/>
      <c r="B19" s="119" t="s">
        <v>59</v>
      </c>
      <c r="C19" s="90"/>
      <c r="D19" s="101" t="s">
        <v>84</v>
      </c>
      <c r="E19" s="107"/>
      <c r="F19" s="93"/>
      <c r="G19" s="101" t="s">
        <v>84</v>
      </c>
      <c r="H19" s="92"/>
      <c r="I19" s="86"/>
    </row>
    <row r="20" spans="1:9" x14ac:dyDescent="0.25">
      <c r="A20" s="116"/>
      <c r="B20" s="119" t="s">
        <v>60</v>
      </c>
      <c r="C20" s="90"/>
      <c r="D20" s="101" t="s">
        <v>84</v>
      </c>
      <c r="E20" s="107"/>
      <c r="F20" s="93"/>
      <c r="G20" s="101" t="s">
        <v>84</v>
      </c>
      <c r="H20" s="92"/>
      <c r="I20" s="86"/>
    </row>
    <row r="21" spans="1:9" x14ac:dyDescent="0.25">
      <c r="A21" s="116"/>
      <c r="B21" s="119" t="s">
        <v>61</v>
      </c>
      <c r="C21" s="90"/>
      <c r="D21" s="101" t="s">
        <v>84</v>
      </c>
      <c r="E21" s="107"/>
      <c r="F21" s="93"/>
      <c r="G21" s="101"/>
      <c r="H21" s="92" t="s">
        <v>84</v>
      </c>
      <c r="I21" s="86"/>
    </row>
    <row r="22" spans="1:9" ht="24" x14ac:dyDescent="0.25">
      <c r="A22" s="116"/>
      <c r="B22" s="119" t="s">
        <v>62</v>
      </c>
      <c r="C22" s="90"/>
      <c r="D22" s="101" t="s">
        <v>84</v>
      </c>
      <c r="E22" s="107"/>
      <c r="F22" s="93"/>
      <c r="G22" s="101"/>
      <c r="H22" s="92" t="s">
        <v>84</v>
      </c>
      <c r="I22" s="86"/>
    </row>
    <row r="23" spans="1:9" x14ac:dyDescent="0.25">
      <c r="A23" s="116"/>
      <c r="B23" s="119" t="s">
        <v>63</v>
      </c>
      <c r="C23" s="90"/>
      <c r="D23" s="101" t="s">
        <v>84</v>
      </c>
      <c r="E23" s="107"/>
      <c r="F23" s="93"/>
      <c r="G23" s="101"/>
      <c r="H23" s="92" t="s">
        <v>84</v>
      </c>
      <c r="I23" s="86"/>
    </row>
    <row r="24" spans="1:9" x14ac:dyDescent="0.25">
      <c r="A24" s="116"/>
      <c r="B24" s="119" t="s">
        <v>64</v>
      </c>
      <c r="C24" s="90"/>
      <c r="D24" s="101"/>
      <c r="E24" s="107" t="s">
        <v>84</v>
      </c>
      <c r="F24" s="93"/>
      <c r="G24" s="101"/>
      <c r="H24" s="92" t="s">
        <v>84</v>
      </c>
      <c r="I24" s="86"/>
    </row>
    <row r="25" spans="1:9" ht="15.75" thickBot="1" x14ac:dyDescent="0.3">
      <c r="A25" s="117"/>
      <c r="B25" s="121" t="s">
        <v>65</v>
      </c>
      <c r="C25" s="103"/>
      <c r="D25" s="106"/>
      <c r="E25" s="96" t="s">
        <v>84</v>
      </c>
      <c r="F25" s="98"/>
      <c r="G25" s="106"/>
      <c r="H25" s="104" t="s">
        <v>84</v>
      </c>
      <c r="I25" s="84"/>
    </row>
  </sheetData>
  <mergeCells count="2">
    <mergeCell ref="B3:I3"/>
    <mergeCell ref="B4:I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showZeros="0" workbookViewId="0">
      <selection activeCell="D10" sqref="D10:G16"/>
    </sheetView>
  </sheetViews>
  <sheetFormatPr defaultRowHeight="12.75" x14ac:dyDescent="0.2"/>
  <cols>
    <col min="1" max="1" width="26.85546875" style="66" customWidth="1"/>
    <col min="2" max="6" width="15.140625" style="66" customWidth="1"/>
    <col min="7" max="7" width="17.5703125" style="66" customWidth="1"/>
    <col min="8" max="16384" width="9.140625" style="66"/>
  </cols>
  <sheetData>
    <row r="1" spans="1:7" ht="15" customHeight="1" x14ac:dyDescent="0.25">
      <c r="A1" s="77"/>
      <c r="B1" s="53" t="s">
        <v>20</v>
      </c>
      <c r="C1" s="142"/>
      <c r="D1" s="143"/>
      <c r="E1" s="143"/>
      <c r="F1" s="144"/>
    </row>
    <row r="2" spans="1:7" ht="12.75" customHeight="1" x14ac:dyDescent="0.25">
      <c r="A2" s="78"/>
      <c r="B2" s="156" t="s">
        <v>37</v>
      </c>
      <c r="C2" s="145"/>
      <c r="D2" s="146"/>
      <c r="E2" s="146"/>
      <c r="F2" s="147"/>
    </row>
    <row r="3" spans="1:7" ht="12.75" customHeight="1" x14ac:dyDescent="0.25">
      <c r="A3" s="78"/>
      <c r="B3" s="157"/>
      <c r="C3" s="148"/>
      <c r="D3" s="149"/>
      <c r="E3" s="149"/>
      <c r="F3" s="150"/>
    </row>
    <row r="4" spans="1:7" ht="12.75" customHeight="1" x14ac:dyDescent="0.25">
      <c r="A4" s="78"/>
      <c r="B4" s="157"/>
      <c r="C4" s="151"/>
      <c r="D4" s="152"/>
      <c r="E4" s="152"/>
      <c r="F4" s="153"/>
    </row>
    <row r="5" spans="1:7" ht="13.5" customHeight="1" x14ac:dyDescent="0.25">
      <c r="A5" s="78"/>
      <c r="B5" s="52" t="s">
        <v>36</v>
      </c>
      <c r="C5" s="142"/>
      <c r="D5" s="143"/>
      <c r="E5" s="143"/>
      <c r="F5" s="144"/>
    </row>
    <row r="6" spans="1:7" ht="15" x14ac:dyDescent="0.25">
      <c r="A6" s="79"/>
      <c r="B6" s="65"/>
      <c r="C6" s="74"/>
      <c r="D6" s="75"/>
      <c r="E6" s="76"/>
      <c r="F6" s="73"/>
    </row>
    <row r="7" spans="1:7" x14ac:dyDescent="0.2">
      <c r="B7" s="155" t="s">
        <v>66</v>
      </c>
      <c r="C7" s="155"/>
      <c r="D7" s="155"/>
      <c r="E7" s="155"/>
      <c r="F7" s="155"/>
      <c r="G7" s="155"/>
    </row>
    <row r="8" spans="1:7" s="82" customFormat="1" ht="13.5" thickBot="1" x14ac:dyDescent="0.25">
      <c r="A8" s="68" t="s">
        <v>90</v>
      </c>
      <c r="B8" s="83" t="s">
        <v>67</v>
      </c>
      <c r="C8" s="83" t="s">
        <v>68</v>
      </c>
      <c r="D8" s="83" t="s">
        <v>69</v>
      </c>
      <c r="E8" s="83" t="s">
        <v>70</v>
      </c>
      <c r="F8" s="83" t="s">
        <v>85</v>
      </c>
      <c r="G8" s="83" t="s">
        <v>71</v>
      </c>
    </row>
    <row r="9" spans="1:7" x14ac:dyDescent="0.2">
      <c r="A9" s="125" t="s">
        <v>52</v>
      </c>
      <c r="B9" s="122"/>
      <c r="C9" s="123"/>
      <c r="D9" s="123"/>
      <c r="E9" s="123"/>
      <c r="F9" s="123"/>
      <c r="G9" s="124">
        <f t="shared" ref="G9:G22" si="0">SUM(B9:F9)</f>
        <v>0</v>
      </c>
    </row>
    <row r="10" spans="1:7" x14ac:dyDescent="0.2">
      <c r="A10" s="126" t="s">
        <v>53</v>
      </c>
      <c r="B10" s="80"/>
      <c r="C10" s="67"/>
      <c r="D10" s="67"/>
      <c r="E10" s="67"/>
      <c r="F10" s="67"/>
      <c r="G10" s="70"/>
    </row>
    <row r="11" spans="1:7" ht="25.5" x14ac:dyDescent="0.2">
      <c r="A11" s="126" t="s">
        <v>54</v>
      </c>
      <c r="B11" s="80"/>
      <c r="C11" s="67"/>
      <c r="D11" s="67"/>
      <c r="E11" s="67"/>
      <c r="F11" s="67"/>
      <c r="G11" s="70"/>
    </row>
    <row r="12" spans="1:7" x14ac:dyDescent="0.2">
      <c r="A12" s="126" t="s">
        <v>55</v>
      </c>
      <c r="B12" s="80"/>
      <c r="C12" s="67"/>
      <c r="D12" s="67"/>
      <c r="E12" s="67"/>
      <c r="F12" s="67"/>
      <c r="G12" s="70"/>
    </row>
    <row r="13" spans="1:7" x14ac:dyDescent="0.2">
      <c r="A13" s="126" t="s">
        <v>56</v>
      </c>
      <c r="B13" s="80"/>
      <c r="C13" s="67"/>
      <c r="D13" s="67"/>
      <c r="E13" s="67"/>
      <c r="F13" s="67"/>
      <c r="G13" s="70"/>
    </row>
    <row r="14" spans="1:7" ht="25.5" x14ac:dyDescent="0.2">
      <c r="A14" s="126" t="s">
        <v>57</v>
      </c>
      <c r="B14" s="80"/>
      <c r="C14" s="67"/>
      <c r="D14" s="67"/>
      <c r="E14" s="67"/>
      <c r="F14" s="67"/>
      <c r="G14" s="70"/>
    </row>
    <row r="15" spans="1:7" x14ac:dyDescent="0.2">
      <c r="A15" s="126" t="s">
        <v>58</v>
      </c>
      <c r="B15" s="80"/>
      <c r="C15" s="67"/>
      <c r="D15" s="67"/>
      <c r="E15" s="67"/>
      <c r="F15" s="67"/>
      <c r="G15" s="70"/>
    </row>
    <row r="16" spans="1:7" ht="38.25" x14ac:dyDescent="0.2">
      <c r="A16" s="126" t="s">
        <v>59</v>
      </c>
      <c r="B16" s="80"/>
      <c r="C16" s="67"/>
      <c r="D16" s="67"/>
      <c r="E16" s="67"/>
      <c r="F16" s="67"/>
      <c r="G16" s="70"/>
    </row>
    <row r="17" spans="1:7" x14ac:dyDescent="0.2">
      <c r="A17" s="126" t="s">
        <v>60</v>
      </c>
      <c r="B17" s="80"/>
      <c r="C17" s="67"/>
      <c r="D17" s="67"/>
      <c r="E17" s="67"/>
      <c r="F17" s="67"/>
      <c r="G17" s="70">
        <f t="shared" si="0"/>
        <v>0</v>
      </c>
    </row>
    <row r="18" spans="1:7" x14ac:dyDescent="0.2">
      <c r="A18" s="126" t="s">
        <v>61</v>
      </c>
      <c r="B18" s="80"/>
      <c r="C18" s="67"/>
      <c r="D18" s="67"/>
      <c r="E18" s="67"/>
      <c r="F18" s="67"/>
      <c r="G18" s="70">
        <f t="shared" si="0"/>
        <v>0</v>
      </c>
    </row>
    <row r="19" spans="1:7" ht="25.5" x14ac:dyDescent="0.2">
      <c r="A19" s="126" t="s">
        <v>62</v>
      </c>
      <c r="B19" s="80"/>
      <c r="C19" s="67"/>
      <c r="D19" s="67"/>
      <c r="E19" s="67"/>
      <c r="F19" s="67"/>
      <c r="G19" s="70">
        <f t="shared" si="0"/>
        <v>0</v>
      </c>
    </row>
    <row r="20" spans="1:7" ht="25.5" x14ac:dyDescent="0.2">
      <c r="A20" s="126" t="s">
        <v>63</v>
      </c>
      <c r="B20" s="80"/>
      <c r="C20" s="67"/>
      <c r="D20" s="67"/>
      <c r="E20" s="67"/>
      <c r="F20" s="67"/>
      <c r="G20" s="70">
        <f t="shared" si="0"/>
        <v>0</v>
      </c>
    </row>
    <row r="21" spans="1:7" ht="25.5" x14ac:dyDescent="0.2">
      <c r="A21" s="126" t="s">
        <v>64</v>
      </c>
      <c r="B21" s="80"/>
      <c r="C21" s="67"/>
      <c r="D21" s="67"/>
      <c r="E21" s="67"/>
      <c r="F21" s="67"/>
      <c r="G21" s="70">
        <f t="shared" si="0"/>
        <v>0</v>
      </c>
    </row>
    <row r="22" spans="1:7" ht="13.5" thickBot="1" x14ac:dyDescent="0.25">
      <c r="A22" s="127" t="s">
        <v>65</v>
      </c>
      <c r="B22" s="81"/>
      <c r="C22" s="71"/>
      <c r="D22" s="71"/>
      <c r="E22" s="71"/>
      <c r="F22" s="71"/>
      <c r="G22" s="72">
        <f t="shared" si="0"/>
        <v>0</v>
      </c>
    </row>
    <row r="23" spans="1:7" ht="13.5" thickBot="1" x14ac:dyDescent="0.25">
      <c r="A23" s="154" t="s">
        <v>87</v>
      </c>
      <c r="B23" s="154"/>
      <c r="C23" s="154"/>
      <c r="D23" s="154"/>
      <c r="E23" s="154"/>
      <c r="F23" s="154"/>
      <c r="G23" s="69">
        <f>SUM(G9:G22)</f>
        <v>0</v>
      </c>
    </row>
    <row r="25" spans="1:7" x14ac:dyDescent="0.2">
      <c r="A25" s="66" t="s">
        <v>86</v>
      </c>
    </row>
  </sheetData>
  <mergeCells count="6">
    <mergeCell ref="C1:F1"/>
    <mergeCell ref="C2:F4"/>
    <mergeCell ref="A23:F23"/>
    <mergeCell ref="B7:G7"/>
    <mergeCell ref="B2:B4"/>
    <mergeCell ref="C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3"/>
  <sheetViews>
    <sheetView zoomScaleNormal="100" workbookViewId="0">
      <selection activeCell="H7" sqref="H7"/>
    </sheetView>
  </sheetViews>
  <sheetFormatPr defaultRowHeight="12.75" x14ac:dyDescent="0.25"/>
  <cols>
    <col min="1" max="2" width="10.140625" style="36" customWidth="1"/>
    <col min="3" max="3" width="20" style="37" customWidth="1"/>
    <col min="4" max="6" width="17" style="31" customWidth="1"/>
    <col min="7" max="11" width="9.140625" style="31"/>
    <col min="12" max="12" width="9" style="31" customWidth="1"/>
    <col min="13" max="16384" width="9.140625" style="31"/>
  </cols>
  <sheetData>
    <row r="1" spans="1:6" s="46" customFormat="1" ht="15" x14ac:dyDescent="0.25">
      <c r="A1" s="164"/>
      <c r="B1" s="165"/>
      <c r="C1" s="53" t="s">
        <v>20</v>
      </c>
      <c r="D1" s="170"/>
      <c r="E1" s="171"/>
      <c r="F1" s="172"/>
    </row>
    <row r="2" spans="1:6" s="46" customFormat="1" x14ac:dyDescent="0.25">
      <c r="A2" s="166"/>
      <c r="B2" s="167"/>
      <c r="C2" s="173" t="s">
        <v>37</v>
      </c>
      <c r="D2" s="175"/>
      <c r="E2" s="176"/>
      <c r="F2" s="177"/>
    </row>
    <row r="3" spans="1:6" s="46" customFormat="1" x14ac:dyDescent="0.25">
      <c r="A3" s="166"/>
      <c r="B3" s="167"/>
      <c r="C3" s="174"/>
      <c r="D3" s="157"/>
      <c r="E3" s="178"/>
      <c r="F3" s="179"/>
    </row>
    <row r="4" spans="1:6" s="47" customFormat="1" x14ac:dyDescent="0.25">
      <c r="A4" s="166"/>
      <c r="B4" s="167"/>
      <c r="C4" s="174"/>
      <c r="D4" s="180"/>
      <c r="E4" s="181"/>
      <c r="F4" s="182"/>
    </row>
    <row r="5" spans="1:6" s="47" customFormat="1" x14ac:dyDescent="0.25">
      <c r="A5" s="166"/>
      <c r="B5" s="167"/>
      <c r="C5" s="52" t="s">
        <v>36</v>
      </c>
      <c r="E5" s="50" t="s">
        <v>39</v>
      </c>
      <c r="F5" s="54">
        <v>0</v>
      </c>
    </row>
    <row r="6" spans="1:6" ht="25.5" x14ac:dyDescent="0.25">
      <c r="A6" s="168"/>
      <c r="B6" s="169"/>
      <c r="C6" s="48" t="s">
        <v>38</v>
      </c>
      <c r="D6" s="61">
        <v>0</v>
      </c>
      <c r="E6" s="49" t="s">
        <v>40</v>
      </c>
      <c r="F6" s="55">
        <f>'Economic Benefit Variable Amnts'!G23</f>
        <v>0</v>
      </c>
    </row>
    <row r="7" spans="1:6" ht="15.75" thickBot="1" x14ac:dyDescent="0.3">
      <c r="A7" s="183" t="s">
        <v>44</v>
      </c>
      <c r="B7" s="176"/>
      <c r="C7" s="184"/>
      <c r="D7" s="62">
        <v>0</v>
      </c>
      <c r="E7" s="63" t="s">
        <v>32</v>
      </c>
      <c r="F7" s="64">
        <v>0</v>
      </c>
    </row>
    <row r="8" spans="1:6" ht="15" x14ac:dyDescent="0.25">
      <c r="A8" s="158" t="s">
        <v>46</v>
      </c>
      <c r="B8" s="159"/>
      <c r="C8" s="159"/>
      <c r="D8" s="159"/>
      <c r="E8" s="159"/>
      <c r="F8" s="160"/>
    </row>
    <row r="9" spans="1:6" ht="15" x14ac:dyDescent="0.25">
      <c r="A9" s="185" t="s">
        <v>41</v>
      </c>
      <c r="B9" s="186"/>
      <c r="C9" s="58">
        <f>(SUM(C14:C23))-F5</f>
        <v>0</v>
      </c>
      <c r="D9" s="187" t="s">
        <v>42</v>
      </c>
      <c r="E9" s="188"/>
      <c r="F9" s="55">
        <f>NPV(F7,C13:C23)</f>
        <v>0</v>
      </c>
    </row>
    <row r="10" spans="1:6" ht="15.75" thickBot="1" x14ac:dyDescent="0.3">
      <c r="A10" s="189" t="s">
        <v>43</v>
      </c>
      <c r="B10" s="190"/>
      <c r="C10" s="56" t="e">
        <f>F5/F6</f>
        <v>#DIV/0!</v>
      </c>
      <c r="D10" s="191" t="s">
        <v>45</v>
      </c>
      <c r="E10" s="192"/>
      <c r="F10" s="57" t="e">
        <f>F9/F5</f>
        <v>#DIV/0!</v>
      </c>
    </row>
    <row r="11" spans="1:6" x14ac:dyDescent="0.25">
      <c r="A11" s="31"/>
      <c r="B11" s="31"/>
      <c r="C11" s="31"/>
    </row>
    <row r="12" spans="1:6" x14ac:dyDescent="0.25">
      <c r="A12" s="31"/>
      <c r="B12" s="32" t="s">
        <v>27</v>
      </c>
      <c r="C12" s="33" t="s">
        <v>25</v>
      </c>
    </row>
    <row r="13" spans="1:6" x14ac:dyDescent="0.25">
      <c r="A13" s="31"/>
      <c r="B13" s="32">
        <v>0</v>
      </c>
      <c r="C13" s="34">
        <f>IF((F6-F5)&gt;0,(F6-F5),0)</f>
        <v>0</v>
      </c>
      <c r="F13" s="35"/>
    </row>
    <row r="14" spans="1:6" x14ac:dyDescent="0.25">
      <c r="A14" s="31"/>
      <c r="B14" s="32">
        <v>1</v>
      </c>
      <c r="C14" s="34">
        <v>0</v>
      </c>
      <c r="F14" s="35"/>
    </row>
    <row r="15" spans="1:6" x14ac:dyDescent="0.25">
      <c r="A15" s="31"/>
      <c r="B15" s="32">
        <v>2</v>
      </c>
      <c r="C15" s="34">
        <f>+F6</f>
        <v>0</v>
      </c>
    </row>
    <row r="16" spans="1:6" x14ac:dyDescent="0.25">
      <c r="A16" s="31"/>
      <c r="B16" s="32">
        <v>3</v>
      </c>
      <c r="C16" s="34">
        <f t="shared" ref="C16:C43" si="0">+C15</f>
        <v>0</v>
      </c>
    </row>
    <row r="17" spans="1:3" x14ac:dyDescent="0.25">
      <c r="A17" s="31"/>
      <c r="B17" s="32">
        <v>4</v>
      </c>
      <c r="C17" s="34">
        <f t="shared" si="0"/>
        <v>0</v>
      </c>
    </row>
    <row r="18" spans="1:3" x14ac:dyDescent="0.25">
      <c r="A18" s="31"/>
      <c r="B18" s="32">
        <v>5</v>
      </c>
      <c r="C18" s="34">
        <f t="shared" si="0"/>
        <v>0</v>
      </c>
    </row>
    <row r="19" spans="1:3" x14ac:dyDescent="0.25">
      <c r="A19" s="31"/>
      <c r="B19" s="32">
        <v>6</v>
      </c>
      <c r="C19" s="34">
        <f t="shared" si="0"/>
        <v>0</v>
      </c>
    </row>
    <row r="20" spans="1:3" x14ac:dyDescent="0.25">
      <c r="A20" s="31"/>
      <c r="B20" s="32">
        <v>7</v>
      </c>
      <c r="C20" s="34">
        <f t="shared" si="0"/>
        <v>0</v>
      </c>
    </row>
    <row r="21" spans="1:3" x14ac:dyDescent="0.25">
      <c r="A21" s="31"/>
      <c r="B21" s="32">
        <v>8</v>
      </c>
      <c r="C21" s="34">
        <f t="shared" si="0"/>
        <v>0</v>
      </c>
    </row>
    <row r="22" spans="1:3" x14ac:dyDescent="0.25">
      <c r="A22" s="31"/>
      <c r="B22" s="32">
        <v>9</v>
      </c>
      <c r="C22" s="34">
        <f t="shared" si="0"/>
        <v>0</v>
      </c>
    </row>
    <row r="23" spans="1:3" x14ac:dyDescent="0.25">
      <c r="A23" s="31"/>
      <c r="B23" s="32">
        <v>10</v>
      </c>
      <c r="C23" s="34">
        <f t="shared" si="0"/>
        <v>0</v>
      </c>
    </row>
    <row r="24" spans="1:3" s="44" customFormat="1" x14ac:dyDescent="0.25">
      <c r="B24" s="129">
        <v>11</v>
      </c>
      <c r="C24" s="34">
        <f t="shared" si="0"/>
        <v>0</v>
      </c>
    </row>
    <row r="25" spans="1:3" s="44" customFormat="1" x14ac:dyDescent="0.25">
      <c r="B25" s="129">
        <v>12</v>
      </c>
      <c r="C25" s="34">
        <f t="shared" si="0"/>
        <v>0</v>
      </c>
    </row>
    <row r="26" spans="1:3" s="44" customFormat="1" x14ac:dyDescent="0.25">
      <c r="B26" s="129">
        <v>13</v>
      </c>
      <c r="C26" s="34">
        <f t="shared" si="0"/>
        <v>0</v>
      </c>
    </row>
    <row r="27" spans="1:3" s="44" customFormat="1" x14ac:dyDescent="0.25">
      <c r="A27" s="45"/>
      <c r="B27" s="129">
        <v>14</v>
      </c>
      <c r="C27" s="34">
        <f t="shared" si="0"/>
        <v>0</v>
      </c>
    </row>
    <row r="28" spans="1:3" s="38" customFormat="1" x14ac:dyDescent="0.25">
      <c r="B28" s="129">
        <v>15</v>
      </c>
      <c r="C28" s="34">
        <f t="shared" si="0"/>
        <v>0</v>
      </c>
    </row>
    <row r="29" spans="1:3" s="38" customFormat="1" x14ac:dyDescent="0.25">
      <c r="B29" s="129">
        <v>16</v>
      </c>
      <c r="C29" s="34">
        <f t="shared" si="0"/>
        <v>0</v>
      </c>
    </row>
    <row r="30" spans="1:3" s="38" customFormat="1" x14ac:dyDescent="0.25">
      <c r="B30" s="129">
        <v>17</v>
      </c>
      <c r="C30" s="34">
        <f t="shared" si="0"/>
        <v>0</v>
      </c>
    </row>
    <row r="31" spans="1:3" s="38" customFormat="1" x14ac:dyDescent="0.25">
      <c r="B31" s="129">
        <v>18</v>
      </c>
      <c r="C31" s="34">
        <f t="shared" si="0"/>
        <v>0</v>
      </c>
    </row>
    <row r="32" spans="1:3" s="38" customFormat="1" x14ac:dyDescent="0.25">
      <c r="B32" s="129">
        <v>19</v>
      </c>
      <c r="C32" s="34">
        <f t="shared" si="0"/>
        <v>0</v>
      </c>
    </row>
    <row r="33" spans="1:6" s="38" customFormat="1" x14ac:dyDescent="0.25">
      <c r="B33" s="129">
        <v>20</v>
      </c>
      <c r="C33" s="34">
        <f t="shared" si="0"/>
        <v>0</v>
      </c>
    </row>
    <row r="34" spans="1:6" s="38" customFormat="1" x14ac:dyDescent="0.25">
      <c r="B34" s="129">
        <v>21</v>
      </c>
      <c r="C34" s="34">
        <v>0</v>
      </c>
    </row>
    <row r="35" spans="1:6" s="38" customFormat="1" x14ac:dyDescent="0.25">
      <c r="B35" s="129">
        <v>22</v>
      </c>
      <c r="C35" s="34">
        <v>0</v>
      </c>
    </row>
    <row r="36" spans="1:6" s="38" customFormat="1" x14ac:dyDescent="0.25">
      <c r="B36" s="129">
        <v>23</v>
      </c>
      <c r="C36" s="34">
        <v>0</v>
      </c>
    </row>
    <row r="37" spans="1:6" x14ac:dyDescent="0.25">
      <c r="A37" s="38"/>
      <c r="B37" s="32">
        <v>24</v>
      </c>
      <c r="C37" s="34">
        <v>0</v>
      </c>
    </row>
    <row r="38" spans="1:6" x14ac:dyDescent="0.25">
      <c r="A38" s="38"/>
      <c r="B38" s="32">
        <v>25</v>
      </c>
      <c r="C38" s="34">
        <f t="shared" si="0"/>
        <v>0</v>
      </c>
    </row>
    <row r="39" spans="1:6" x14ac:dyDescent="0.25">
      <c r="A39" s="38"/>
      <c r="B39" s="32">
        <v>26</v>
      </c>
      <c r="C39" s="34">
        <f t="shared" si="0"/>
        <v>0</v>
      </c>
    </row>
    <row r="40" spans="1:6" x14ac:dyDescent="0.25">
      <c r="A40" s="38"/>
      <c r="B40" s="32">
        <v>27</v>
      </c>
      <c r="C40" s="34">
        <f t="shared" si="0"/>
        <v>0</v>
      </c>
    </row>
    <row r="41" spans="1:6" ht="15" customHeight="1" x14ac:dyDescent="0.25">
      <c r="B41" s="32">
        <v>28</v>
      </c>
      <c r="C41" s="34">
        <f t="shared" si="0"/>
        <v>0</v>
      </c>
    </row>
    <row r="42" spans="1:6" ht="12.75" customHeight="1" x14ac:dyDescent="0.25">
      <c r="B42" s="32">
        <v>29</v>
      </c>
      <c r="C42" s="34">
        <f t="shared" si="0"/>
        <v>0</v>
      </c>
    </row>
    <row r="43" spans="1:6" x14ac:dyDescent="0.25">
      <c r="B43" s="32">
        <v>30</v>
      </c>
      <c r="C43" s="34">
        <f t="shared" si="0"/>
        <v>0</v>
      </c>
    </row>
    <row r="44" spans="1:6" ht="24" customHeight="1" x14ac:dyDescent="0.25"/>
    <row r="45" spans="1:6" x14ac:dyDescent="0.25">
      <c r="A45" s="59" t="s">
        <v>47</v>
      </c>
      <c r="B45" s="60"/>
      <c r="C45" s="60"/>
      <c r="D45" s="60"/>
      <c r="E45" s="60"/>
      <c r="F45" s="60"/>
    </row>
    <row r="46" spans="1:6" ht="15" x14ac:dyDescent="0.25">
      <c r="A46" s="193" t="s">
        <v>48</v>
      </c>
      <c r="B46" s="162"/>
      <c r="C46" s="162"/>
      <c r="D46" s="162"/>
      <c r="E46" s="162"/>
      <c r="F46" s="163"/>
    </row>
    <row r="47" spans="1:6" ht="15" x14ac:dyDescent="0.25">
      <c r="A47" s="193" t="s">
        <v>49</v>
      </c>
      <c r="B47" s="162"/>
      <c r="C47" s="162"/>
      <c r="D47" s="162"/>
      <c r="E47" s="162"/>
      <c r="F47" s="163"/>
    </row>
    <row r="48" spans="1:6" ht="22.5" customHeight="1" x14ac:dyDescent="0.25">
      <c r="A48" s="161" t="s">
        <v>50</v>
      </c>
      <c r="B48" s="162"/>
      <c r="C48" s="162"/>
      <c r="D48" s="162"/>
      <c r="E48" s="162"/>
      <c r="F48" s="163"/>
    </row>
    <row r="52" spans="2:6" x14ac:dyDescent="0.25">
      <c r="B52" s="39" t="str">
        <f t="shared" ref="B52:C83" si="1">B12</f>
        <v>Years</v>
      </c>
      <c r="C52" s="40" t="str">
        <f t="shared" si="1"/>
        <v>Expected Value</v>
      </c>
      <c r="D52" s="39" t="s">
        <v>25</v>
      </c>
      <c r="E52" s="39" t="s">
        <v>25</v>
      </c>
      <c r="F52" s="39" t="s">
        <v>23</v>
      </c>
    </row>
    <row r="53" spans="2:6" x14ac:dyDescent="0.25">
      <c r="B53" s="39">
        <f t="shared" si="1"/>
        <v>0</v>
      </c>
      <c r="C53" s="41">
        <f t="shared" si="1"/>
        <v>0</v>
      </c>
      <c r="D53" s="42">
        <f>C53</f>
        <v>0</v>
      </c>
      <c r="E53" s="43">
        <f>+D53/1000000</f>
        <v>0</v>
      </c>
      <c r="F53" s="51">
        <f>(NPV($F$7,C$13:C13))/1000000</f>
        <v>0</v>
      </c>
    </row>
    <row r="54" spans="2:6" x14ac:dyDescent="0.25">
      <c r="B54" s="39">
        <f t="shared" si="1"/>
        <v>1</v>
      </c>
      <c r="C54" s="41">
        <f t="shared" si="1"/>
        <v>0</v>
      </c>
      <c r="D54" s="42">
        <f>C54+D53</f>
        <v>0</v>
      </c>
      <c r="E54" s="43">
        <f t="shared" ref="E54:E63" si="2">+D54/1000000</f>
        <v>0</v>
      </c>
      <c r="F54" s="51">
        <f>(NPV($F$7,C$13:C14))/1000000</f>
        <v>0</v>
      </c>
    </row>
    <row r="55" spans="2:6" x14ac:dyDescent="0.25">
      <c r="B55" s="39">
        <f t="shared" si="1"/>
        <v>2</v>
      </c>
      <c r="C55" s="41">
        <f t="shared" si="1"/>
        <v>0</v>
      </c>
      <c r="D55" s="42">
        <f>C55+D54</f>
        <v>0</v>
      </c>
      <c r="E55" s="43">
        <f t="shared" si="2"/>
        <v>0</v>
      </c>
      <c r="F55" s="51">
        <f>(NPV($F$7,C$13:C15))/1000000</f>
        <v>0</v>
      </c>
    </row>
    <row r="56" spans="2:6" x14ac:dyDescent="0.25">
      <c r="B56" s="39">
        <f t="shared" si="1"/>
        <v>3</v>
      </c>
      <c r="C56" s="41">
        <f t="shared" si="1"/>
        <v>0</v>
      </c>
      <c r="D56" s="42">
        <f t="shared" ref="D56:D63" si="3">C56+D55</f>
        <v>0</v>
      </c>
      <c r="E56" s="43">
        <f t="shared" si="2"/>
        <v>0</v>
      </c>
      <c r="F56" s="51">
        <f>(NPV($F$7,C$13:C16))/1000000</f>
        <v>0</v>
      </c>
    </row>
    <row r="57" spans="2:6" x14ac:dyDescent="0.25">
      <c r="B57" s="39">
        <f t="shared" si="1"/>
        <v>4</v>
      </c>
      <c r="C57" s="41">
        <f t="shared" si="1"/>
        <v>0</v>
      </c>
      <c r="D57" s="42">
        <f t="shared" si="3"/>
        <v>0</v>
      </c>
      <c r="E57" s="43">
        <f t="shared" si="2"/>
        <v>0</v>
      </c>
      <c r="F57" s="51">
        <f>(NPV($F$7,C$13:C17))/1000000</f>
        <v>0</v>
      </c>
    </row>
    <row r="58" spans="2:6" x14ac:dyDescent="0.25">
      <c r="B58" s="39">
        <f t="shared" si="1"/>
        <v>5</v>
      </c>
      <c r="C58" s="41">
        <f t="shared" si="1"/>
        <v>0</v>
      </c>
      <c r="D58" s="42">
        <f t="shared" si="3"/>
        <v>0</v>
      </c>
      <c r="E58" s="43">
        <f t="shared" si="2"/>
        <v>0</v>
      </c>
      <c r="F58" s="51">
        <f>(NPV($F$7,C$13:C18))/1000000</f>
        <v>0</v>
      </c>
    </row>
    <row r="59" spans="2:6" x14ac:dyDescent="0.25">
      <c r="B59" s="39">
        <f t="shared" si="1"/>
        <v>6</v>
      </c>
      <c r="C59" s="41">
        <f t="shared" si="1"/>
        <v>0</v>
      </c>
      <c r="D59" s="42">
        <f t="shared" si="3"/>
        <v>0</v>
      </c>
      <c r="E59" s="43">
        <f t="shared" si="2"/>
        <v>0</v>
      </c>
      <c r="F59" s="51">
        <f>(NPV($F$7,C$13:C19))/1000000</f>
        <v>0</v>
      </c>
    </row>
    <row r="60" spans="2:6" x14ac:dyDescent="0.25">
      <c r="B60" s="39">
        <f t="shared" si="1"/>
        <v>7</v>
      </c>
      <c r="C60" s="41">
        <f t="shared" si="1"/>
        <v>0</v>
      </c>
      <c r="D60" s="42">
        <f t="shared" si="3"/>
        <v>0</v>
      </c>
      <c r="E60" s="43">
        <f t="shared" si="2"/>
        <v>0</v>
      </c>
      <c r="F60" s="51">
        <f>(NPV($F$7,C$13:C20))/1000000</f>
        <v>0</v>
      </c>
    </row>
    <row r="61" spans="2:6" x14ac:dyDescent="0.25">
      <c r="B61" s="39">
        <f t="shared" si="1"/>
        <v>8</v>
      </c>
      <c r="C61" s="41">
        <f t="shared" si="1"/>
        <v>0</v>
      </c>
      <c r="D61" s="42">
        <f t="shared" si="3"/>
        <v>0</v>
      </c>
      <c r="E61" s="43">
        <f t="shared" si="2"/>
        <v>0</v>
      </c>
      <c r="F61" s="51">
        <f>(NPV($F$7,C$13:C21))/1000000</f>
        <v>0</v>
      </c>
    </row>
    <row r="62" spans="2:6" x14ac:dyDescent="0.25">
      <c r="B62" s="39">
        <f t="shared" si="1"/>
        <v>9</v>
      </c>
      <c r="C62" s="41">
        <f t="shared" si="1"/>
        <v>0</v>
      </c>
      <c r="D62" s="42">
        <f t="shared" si="3"/>
        <v>0</v>
      </c>
      <c r="E62" s="43">
        <f t="shared" si="2"/>
        <v>0</v>
      </c>
      <c r="F62" s="51">
        <f>(NPV($F$7,C$13:C22))/1000000</f>
        <v>0</v>
      </c>
    </row>
    <row r="63" spans="2:6" x14ac:dyDescent="0.25">
      <c r="B63" s="39">
        <f t="shared" si="1"/>
        <v>10</v>
      </c>
      <c r="C63" s="41">
        <f t="shared" si="1"/>
        <v>0</v>
      </c>
      <c r="D63" s="42">
        <f t="shared" si="3"/>
        <v>0</v>
      </c>
      <c r="E63" s="43">
        <f t="shared" si="2"/>
        <v>0</v>
      </c>
      <c r="F63" s="51">
        <f>(NPV($F$7,C$13:C23))/1000000</f>
        <v>0</v>
      </c>
    </row>
    <row r="64" spans="2:6" x14ac:dyDescent="0.25">
      <c r="B64" s="130">
        <f t="shared" si="1"/>
        <v>11</v>
      </c>
      <c r="C64" s="41">
        <f t="shared" si="1"/>
        <v>0</v>
      </c>
      <c r="D64" s="42">
        <f t="shared" ref="D64:D83" si="4">C64+D63</f>
        <v>0</v>
      </c>
      <c r="E64" s="43">
        <f t="shared" ref="E64:E83" si="5">+D64/1000000</f>
        <v>0</v>
      </c>
      <c r="F64" s="51">
        <f>(NPV($F$7,C$13:C24))/1000000</f>
        <v>0</v>
      </c>
    </row>
    <row r="65" spans="2:6" x14ac:dyDescent="0.25">
      <c r="B65" s="130">
        <f t="shared" si="1"/>
        <v>12</v>
      </c>
      <c r="C65" s="41">
        <f t="shared" si="1"/>
        <v>0</v>
      </c>
      <c r="D65" s="42">
        <f t="shared" si="4"/>
        <v>0</v>
      </c>
      <c r="E65" s="43">
        <f t="shared" si="5"/>
        <v>0</v>
      </c>
      <c r="F65" s="51">
        <f>(NPV($F$7,C$13:C25))/1000000</f>
        <v>0</v>
      </c>
    </row>
    <row r="66" spans="2:6" x14ac:dyDescent="0.25">
      <c r="B66" s="130">
        <f t="shared" si="1"/>
        <v>13</v>
      </c>
      <c r="C66" s="41">
        <f t="shared" si="1"/>
        <v>0</v>
      </c>
      <c r="D66" s="42">
        <f t="shared" si="4"/>
        <v>0</v>
      </c>
      <c r="E66" s="43">
        <f t="shared" si="5"/>
        <v>0</v>
      </c>
      <c r="F66" s="51">
        <f>(NPV($F$7,C$13:C26))/1000000</f>
        <v>0</v>
      </c>
    </row>
    <row r="67" spans="2:6" x14ac:dyDescent="0.25">
      <c r="B67" s="130">
        <f t="shared" si="1"/>
        <v>14</v>
      </c>
      <c r="C67" s="41">
        <f t="shared" si="1"/>
        <v>0</v>
      </c>
      <c r="D67" s="42">
        <f t="shared" si="4"/>
        <v>0</v>
      </c>
      <c r="E67" s="43">
        <f t="shared" si="5"/>
        <v>0</v>
      </c>
      <c r="F67" s="51">
        <f>(NPV($F$7,C$13:C27))/1000000</f>
        <v>0</v>
      </c>
    </row>
    <row r="68" spans="2:6" x14ac:dyDescent="0.25">
      <c r="B68" s="130">
        <f t="shared" si="1"/>
        <v>15</v>
      </c>
      <c r="C68" s="41">
        <f t="shared" si="1"/>
        <v>0</v>
      </c>
      <c r="D68" s="42">
        <f t="shared" si="4"/>
        <v>0</v>
      </c>
      <c r="E68" s="43">
        <f t="shared" si="5"/>
        <v>0</v>
      </c>
      <c r="F68" s="51">
        <f>(NPV($F$7,C$13:C28))/1000000</f>
        <v>0</v>
      </c>
    </row>
    <row r="69" spans="2:6" x14ac:dyDescent="0.25">
      <c r="B69" s="130">
        <f t="shared" si="1"/>
        <v>16</v>
      </c>
      <c r="C69" s="41">
        <f t="shared" si="1"/>
        <v>0</v>
      </c>
      <c r="D69" s="42">
        <f t="shared" si="4"/>
        <v>0</v>
      </c>
      <c r="E69" s="43">
        <f t="shared" si="5"/>
        <v>0</v>
      </c>
      <c r="F69" s="51">
        <f>(NPV($F$7,C$13:C29))/1000000</f>
        <v>0</v>
      </c>
    </row>
    <row r="70" spans="2:6" x14ac:dyDescent="0.25">
      <c r="B70" s="130">
        <f t="shared" si="1"/>
        <v>17</v>
      </c>
      <c r="C70" s="41">
        <f t="shared" si="1"/>
        <v>0</v>
      </c>
      <c r="D70" s="42">
        <f t="shared" si="4"/>
        <v>0</v>
      </c>
      <c r="E70" s="43">
        <f t="shared" si="5"/>
        <v>0</v>
      </c>
      <c r="F70" s="51">
        <f>(NPV($F$7,C$13:C30))/1000000</f>
        <v>0</v>
      </c>
    </row>
    <row r="71" spans="2:6" x14ac:dyDescent="0.25">
      <c r="B71" s="130">
        <f t="shared" si="1"/>
        <v>18</v>
      </c>
      <c r="C71" s="41">
        <f t="shared" si="1"/>
        <v>0</v>
      </c>
      <c r="D71" s="42">
        <f t="shared" si="4"/>
        <v>0</v>
      </c>
      <c r="E71" s="43">
        <f t="shared" si="5"/>
        <v>0</v>
      </c>
      <c r="F71" s="51">
        <f>(NPV($F$7,C$13:C31))/1000000</f>
        <v>0</v>
      </c>
    </row>
    <row r="72" spans="2:6" x14ac:dyDescent="0.25">
      <c r="B72" s="130">
        <f t="shared" si="1"/>
        <v>19</v>
      </c>
      <c r="C72" s="41">
        <f t="shared" si="1"/>
        <v>0</v>
      </c>
      <c r="D72" s="42">
        <f t="shared" si="4"/>
        <v>0</v>
      </c>
      <c r="E72" s="43">
        <f t="shared" si="5"/>
        <v>0</v>
      </c>
      <c r="F72" s="51">
        <f>(NPV($F$7,C$13:C32))/1000000</f>
        <v>0</v>
      </c>
    </row>
    <row r="73" spans="2:6" x14ac:dyDescent="0.25">
      <c r="B73" s="130">
        <f t="shared" si="1"/>
        <v>20</v>
      </c>
      <c r="C73" s="41">
        <f t="shared" si="1"/>
        <v>0</v>
      </c>
      <c r="D73" s="42">
        <f t="shared" si="4"/>
        <v>0</v>
      </c>
      <c r="E73" s="43">
        <f t="shared" si="5"/>
        <v>0</v>
      </c>
      <c r="F73" s="51">
        <f>(NPV($F$7,C$13:C33))/1000000</f>
        <v>0</v>
      </c>
    </row>
    <row r="74" spans="2:6" x14ac:dyDescent="0.25">
      <c r="B74" s="130">
        <f t="shared" si="1"/>
        <v>21</v>
      </c>
      <c r="C74" s="41">
        <f t="shared" si="1"/>
        <v>0</v>
      </c>
      <c r="D74" s="42">
        <f t="shared" si="4"/>
        <v>0</v>
      </c>
      <c r="E74" s="43">
        <f t="shared" si="5"/>
        <v>0</v>
      </c>
      <c r="F74" s="51">
        <f>(NPV($F$7,C$13:C34))/1000000</f>
        <v>0</v>
      </c>
    </row>
    <row r="75" spans="2:6" x14ac:dyDescent="0.25">
      <c r="B75" s="130">
        <f t="shared" si="1"/>
        <v>22</v>
      </c>
      <c r="C75" s="41">
        <f t="shared" si="1"/>
        <v>0</v>
      </c>
      <c r="D75" s="42">
        <f t="shared" si="4"/>
        <v>0</v>
      </c>
      <c r="E75" s="43">
        <f t="shared" si="5"/>
        <v>0</v>
      </c>
      <c r="F75" s="51">
        <f>(NPV($F$7,C$13:C35))/1000000</f>
        <v>0</v>
      </c>
    </row>
    <row r="76" spans="2:6" x14ac:dyDescent="0.25">
      <c r="B76" s="130">
        <f t="shared" si="1"/>
        <v>23</v>
      </c>
      <c r="C76" s="41">
        <f t="shared" si="1"/>
        <v>0</v>
      </c>
      <c r="D76" s="42">
        <f t="shared" si="4"/>
        <v>0</v>
      </c>
      <c r="E76" s="43">
        <f t="shared" si="5"/>
        <v>0</v>
      </c>
      <c r="F76" s="51">
        <f>(NPV($F$7,C$13:C36))/1000000</f>
        <v>0</v>
      </c>
    </row>
    <row r="77" spans="2:6" x14ac:dyDescent="0.25">
      <c r="B77" s="130">
        <f t="shared" si="1"/>
        <v>24</v>
      </c>
      <c r="C77" s="41">
        <f t="shared" si="1"/>
        <v>0</v>
      </c>
      <c r="D77" s="42">
        <f t="shared" si="4"/>
        <v>0</v>
      </c>
      <c r="E77" s="43">
        <f t="shared" si="5"/>
        <v>0</v>
      </c>
      <c r="F77" s="51">
        <f>(NPV($F$7,C$13:C37))/1000000</f>
        <v>0</v>
      </c>
    </row>
    <row r="78" spans="2:6" x14ac:dyDescent="0.25">
      <c r="B78" s="130">
        <f t="shared" si="1"/>
        <v>25</v>
      </c>
      <c r="C78" s="41">
        <f t="shared" si="1"/>
        <v>0</v>
      </c>
      <c r="D78" s="42">
        <f t="shared" si="4"/>
        <v>0</v>
      </c>
      <c r="E78" s="43">
        <f t="shared" si="5"/>
        <v>0</v>
      </c>
      <c r="F78" s="51">
        <f>(NPV($F$7,C$13:C38))/1000000</f>
        <v>0</v>
      </c>
    </row>
    <row r="79" spans="2:6" x14ac:dyDescent="0.25">
      <c r="B79" s="130">
        <f t="shared" si="1"/>
        <v>26</v>
      </c>
      <c r="C79" s="41">
        <f t="shared" si="1"/>
        <v>0</v>
      </c>
      <c r="D79" s="42">
        <f t="shared" si="4"/>
        <v>0</v>
      </c>
      <c r="E79" s="43">
        <f t="shared" si="5"/>
        <v>0</v>
      </c>
      <c r="F79" s="51">
        <f>(NPV($F$7,C$13:C39))/1000000</f>
        <v>0</v>
      </c>
    </row>
    <row r="80" spans="2:6" x14ac:dyDescent="0.25">
      <c r="B80" s="130">
        <f t="shared" si="1"/>
        <v>27</v>
      </c>
      <c r="C80" s="41">
        <f t="shared" si="1"/>
        <v>0</v>
      </c>
      <c r="D80" s="42">
        <f t="shared" si="4"/>
        <v>0</v>
      </c>
      <c r="E80" s="43">
        <f t="shared" si="5"/>
        <v>0</v>
      </c>
      <c r="F80" s="51">
        <f>(NPV($F$7,C$13:C40))/1000000</f>
        <v>0</v>
      </c>
    </row>
    <row r="81" spans="2:6" x14ac:dyDescent="0.25">
      <c r="B81" s="130">
        <f t="shared" si="1"/>
        <v>28</v>
      </c>
      <c r="C81" s="41">
        <f t="shared" si="1"/>
        <v>0</v>
      </c>
      <c r="D81" s="42">
        <f t="shared" si="4"/>
        <v>0</v>
      </c>
      <c r="E81" s="43">
        <f t="shared" si="5"/>
        <v>0</v>
      </c>
      <c r="F81" s="51">
        <f>(NPV($F$7,C$13:C41))/1000000</f>
        <v>0</v>
      </c>
    </row>
    <row r="82" spans="2:6" x14ac:dyDescent="0.25">
      <c r="B82" s="130">
        <f t="shared" si="1"/>
        <v>29</v>
      </c>
      <c r="C82" s="41">
        <f t="shared" si="1"/>
        <v>0</v>
      </c>
      <c r="D82" s="42">
        <f t="shared" si="4"/>
        <v>0</v>
      </c>
      <c r="E82" s="43">
        <f t="shared" si="5"/>
        <v>0</v>
      </c>
      <c r="F82" s="51">
        <f>(NPV($F$7,C$13:C42))/1000000</f>
        <v>0</v>
      </c>
    </row>
    <row r="83" spans="2:6" x14ac:dyDescent="0.25">
      <c r="B83" s="130">
        <f t="shared" si="1"/>
        <v>30</v>
      </c>
      <c r="C83" s="41">
        <f t="shared" si="1"/>
        <v>0</v>
      </c>
      <c r="D83" s="42">
        <f t="shared" si="4"/>
        <v>0</v>
      </c>
      <c r="E83" s="43">
        <f t="shared" si="5"/>
        <v>0</v>
      </c>
      <c r="F83" s="51">
        <f>(NPV($F$7,C$13:C43))/1000000</f>
        <v>0</v>
      </c>
    </row>
  </sheetData>
  <mergeCells count="13">
    <mergeCell ref="A8:F8"/>
    <mergeCell ref="A48:F48"/>
    <mergeCell ref="A1:B6"/>
    <mergeCell ref="D1:F1"/>
    <mergeCell ref="C2:C4"/>
    <mergeCell ref="D2:F4"/>
    <mergeCell ref="A7:C7"/>
    <mergeCell ref="A9:B9"/>
    <mergeCell ref="D9:E9"/>
    <mergeCell ref="A10:B10"/>
    <mergeCell ref="D10:E10"/>
    <mergeCell ref="A46:F46"/>
    <mergeCell ref="A47:F47"/>
  </mergeCells>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eb995e917a44b669b3013b9a5d25141 xmlns="ed4be357-4923-4acf-984f-bc02dfc8243f">
      <Terms xmlns="http://schemas.microsoft.com/office/infopath/2007/PartnerControls"/>
    </leb995e917a44b669b3013b9a5d25141>
    <l3edd206b2404d7088c6bd8e3f838ea5 xmlns="ed4be357-4923-4acf-984f-bc02dfc8243f">
      <Terms xmlns="http://schemas.microsoft.com/office/infopath/2007/PartnerControls"/>
    </l3edd206b2404d7088c6bd8e3f838ea5>
    <TaxCatchAll xmlns="ed4be357-4923-4acf-984f-bc02dfc8243f"/>
  </documentManagement>
</p:properties>
</file>

<file path=customXml/item2.xml><?xml version="1.0" encoding="utf-8"?>
<ct:contentTypeSchema xmlns:ct="http://schemas.microsoft.com/office/2006/metadata/contentType" xmlns:ma="http://schemas.microsoft.com/office/2006/metadata/properties/metaAttributes" ct:_="" ma:_="" ma:contentTypeName="TxDOT Classification" ma:contentTypeID="0x010100E6783E7E82072B46BDD3D306183F120C002CBC6C30E2617543869C485BCDDDF73F" ma:contentTypeVersion="" ma:contentTypeDescription="" ma:contentTypeScope="" ma:versionID="5b825bd5d6b8fd97f6456b3d2b818cea">
  <xsd:schema xmlns:xsd="http://www.w3.org/2001/XMLSchema" xmlns:xs="http://www.w3.org/2001/XMLSchema" xmlns:p="http://schemas.microsoft.com/office/2006/metadata/properties" xmlns:ns2="ed4be357-4923-4acf-984f-bc02dfc8243f" xmlns:ns3="58951c8e-b463-4b7b-b4d4-431dee9bd99b" targetNamespace="http://schemas.microsoft.com/office/2006/metadata/properties" ma:root="true" ma:fieldsID="63b15cd0c47c7e8aa7ab76751a0a9325" ns2:_="" ns3:_="">
    <xsd:import namespace="ed4be357-4923-4acf-984f-bc02dfc8243f"/>
    <xsd:import namespace="58951c8e-b463-4b7b-b4d4-431dee9bd99b"/>
    <xsd:element name="properties">
      <xsd:complexType>
        <xsd:sequence>
          <xsd:element name="documentManagement">
            <xsd:complexType>
              <xsd:all>
                <xsd:element ref="ns2:l3edd206b2404d7088c6bd8e3f838ea5" minOccurs="0"/>
                <xsd:element ref="ns2:TaxCatchAll" minOccurs="0"/>
                <xsd:element ref="ns2:TaxCatchAllLabel" minOccurs="0"/>
                <xsd:element ref="ns2:leb995e917a44b669b3013b9a5d25141"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be357-4923-4acf-984f-bc02dfc8243f" elementFormDefault="qualified">
    <xsd:import namespace="http://schemas.microsoft.com/office/2006/documentManagement/types"/>
    <xsd:import namespace="http://schemas.microsoft.com/office/infopath/2007/PartnerControls"/>
    <xsd:element name="l3edd206b2404d7088c6bd8e3f838ea5" ma:index="8" ma:taxonomy="true" ma:internalName="l3edd206b2404d7088c6bd8e3f838ea5" ma:taxonomyFieldName="Document_x0020_Class" ma:displayName="Document Class" ma:default="" ma:fieldId="{53edd206-b240-4d70-88c6-bd8e3f838ea5}" ma:sspId="3100b2c1-7ce8-4bfa-b3ce-153ab71b1a08" ma:termSetId="2c64e53a-d87a-4153-af24-d7461edf2d5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EE87B80-B0E8-48A4-9586-338B70057B76}" ma:internalName="TaxCatchAll" ma:showField="CatchAllData" ma:web="{58951c8e-b463-4b7b-b4d4-431dee9bd99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EE87B80-B0E8-48A4-9586-338B70057B76}" ma:internalName="TaxCatchAllLabel" ma:readOnly="true" ma:showField="CatchAllDataLabel" ma:web="{58951c8e-b463-4b7b-b4d4-431dee9bd99b}">
      <xsd:complexType>
        <xsd:complexContent>
          <xsd:extension base="dms:MultiChoiceLookup">
            <xsd:sequence>
              <xsd:element name="Value" type="dms:Lookup" maxOccurs="unbounded" minOccurs="0" nillable="true"/>
            </xsd:sequence>
          </xsd:extension>
        </xsd:complexContent>
      </xsd:complexType>
    </xsd:element>
    <xsd:element name="leb995e917a44b669b3013b9a5d25141" ma:index="12" ma:taxonomy="true" ma:internalName="leb995e917a44b669b3013b9a5d25141" ma:taxonomyFieldName="Record_x0020_Type" ma:displayName="Record Type" ma:default="" ma:fieldId="{5eb995e9-17a4-4b66-9b30-13b9a5d25141}" ma:sspId="3100b2c1-7ce8-4bfa-b3ce-153ab71b1a08" ma:termSetId="2c64e53a-d87a-4153-af24-d7461edf2d5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951c8e-b463-4b7b-b4d4-431dee9bd99b"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084427-AF50-4971-A51A-3E23F1C937D0}">
  <ds:schemaRef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ed4be357-4923-4acf-984f-bc02dfc8243f"/>
    <ds:schemaRef ds:uri="http://purl.org/dc/dcmitype/"/>
    <ds:schemaRef ds:uri="58951c8e-b463-4b7b-b4d4-431dee9bd99b"/>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D80E94F-39E3-4740-B711-06EE7832F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4be357-4923-4acf-984f-bc02dfc8243f"/>
    <ds:schemaRef ds:uri="58951c8e-b463-4b7b-b4d4-431dee9bd9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BCCA44-081F-4ED3-84D7-76A2D5C92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NPV (2)</vt:lpstr>
      <vt:lpstr>Selection</vt:lpstr>
      <vt:lpstr>Economic Benefit Variable Amnts</vt:lpstr>
      <vt:lpstr>Value of 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Value of Research</dc:title>
  <dc:subject>RFP Submission and Contract Administration</dc:subject>
  <dc:creator>TxDOT</dc:creator>
  <cp:lastModifiedBy>Jade Adediwura-Aliu</cp:lastModifiedBy>
  <dcterms:created xsi:type="dcterms:W3CDTF">2013-04-09T13:28:35Z</dcterms:created>
  <dcterms:modified xsi:type="dcterms:W3CDTF">2025-07-08T18:24:26Z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0x010100E6783E7E82072B46BDD3D306183F120C002CBC6C30E2617543869C485BCDDDF73F</vt:lpwstr>
  </property>
</Properties>
</file>