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R:\CST Legislative - Ganucheau\ATLAS 85\Implementation\SB 312 Reporting Completed Projects\"/>
    </mc:Choice>
  </mc:AlternateContent>
  <bookViews>
    <workbookView xWindow="-120" yWindow="-120" windowWidth="25440" windowHeight="15396"/>
  </bookViews>
  <sheets>
    <sheet name="BUDGET-SCHEDULE" sheetId="2" r:id="rId1"/>
    <sheet name="LINE_GRAPH_DATA" sheetId="10" state="veryHidden" r:id="rId2"/>
    <sheet name="Summary Previous FYs" sheetId="11" state="veryHidden" r:id="rId3"/>
  </sheets>
  <definedNames>
    <definedName name="_03._Contract_Line_Items" localSheetId="0" hidden="1">'BUDGET-SCHEDULE'!$B$4:$P$385</definedName>
    <definedName name="_xlnm._FilterDatabase" localSheetId="1" hidden="1">LINE_GRAPH_DATA!$B$3:$S$16</definedName>
    <definedName name="ALL">Table_OTOB_YTD[#All]</definedName>
    <definedName name="BEGIN_MONTH">'BUDGET-SCHEDULE'!#REF!</definedName>
    <definedName name="CCSJ">Table_OTOB_YTD[CCSJ]</definedName>
    <definedName name="DATE">'BUDGET-SCHEDULE'!$B$1</definedName>
    <definedName name="DAY">'BUDGET-SCHEDULE'!$G$3</definedName>
    <definedName name="FINL">Table_OTOB_YTD[DATE FINAL ESTIMATE PAID]</definedName>
    <definedName name="FINL_MNTH">#REF!</definedName>
    <definedName name="MIN_YR">'BUDGET-SCHEDULE'!#REF!</definedName>
    <definedName name="MONTH">'BUDGET-SCHEDULE'!$F$3</definedName>
    <definedName name="OB">#REF!</definedName>
    <definedName name="OBCO">#REF!</definedName>
    <definedName name="OT">#REF!</definedName>
    <definedName name="OTCO">#REF!</definedName>
    <definedName name="_xlnm.Print_Area" localSheetId="2">'Summary Previous FYs'!$A$19:$K$33</definedName>
    <definedName name="YEAR">'BUDGET-SCHEDULE'!$H$3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85" i="2" l="1"/>
  <c r="N384" i="2"/>
  <c r="N383" i="2"/>
  <c r="N382" i="2"/>
  <c r="N381" i="2"/>
  <c r="N380" i="2"/>
  <c r="N379" i="2"/>
  <c r="N378" i="2"/>
  <c r="N377" i="2"/>
  <c r="N376" i="2"/>
  <c r="N375" i="2"/>
  <c r="N374" i="2"/>
  <c r="N373" i="2"/>
  <c r="N372" i="2"/>
  <c r="N371" i="2"/>
  <c r="N370" i="2"/>
  <c r="N369" i="2"/>
  <c r="N368" i="2"/>
  <c r="N367" i="2"/>
  <c r="N366" i="2"/>
  <c r="N365" i="2"/>
  <c r="N364" i="2"/>
  <c r="N363" i="2"/>
  <c r="N362" i="2"/>
  <c r="N361" i="2"/>
  <c r="N360" i="2"/>
  <c r="N359" i="2"/>
  <c r="N358" i="2"/>
  <c r="N357" i="2"/>
  <c r="N356" i="2"/>
  <c r="N355" i="2"/>
  <c r="N354" i="2"/>
  <c r="N353" i="2"/>
  <c r="N352" i="2"/>
  <c r="N351" i="2"/>
  <c r="N350" i="2"/>
  <c r="N349" i="2"/>
  <c r="N348" i="2"/>
  <c r="N347" i="2"/>
  <c r="N346" i="2"/>
  <c r="N345" i="2"/>
  <c r="N344" i="2"/>
  <c r="N343" i="2"/>
  <c r="N342" i="2"/>
  <c r="N341" i="2"/>
  <c r="N340" i="2"/>
  <c r="N339" i="2"/>
  <c r="N338" i="2"/>
  <c r="N337" i="2"/>
  <c r="N336" i="2"/>
  <c r="N335" i="2"/>
  <c r="N334" i="2"/>
  <c r="N333" i="2"/>
  <c r="N332" i="2"/>
  <c r="N331" i="2"/>
  <c r="N330" i="2"/>
  <c r="N329" i="2"/>
  <c r="N328" i="2"/>
  <c r="N327" i="2"/>
  <c r="N326" i="2"/>
  <c r="N325" i="2"/>
  <c r="N324" i="2"/>
  <c r="N323" i="2"/>
  <c r="N322" i="2"/>
  <c r="N321" i="2"/>
  <c r="N320" i="2"/>
  <c r="N319" i="2"/>
  <c r="N318" i="2"/>
  <c r="N317" i="2"/>
  <c r="N316" i="2"/>
  <c r="N315" i="2"/>
  <c r="N314" i="2"/>
  <c r="N313" i="2"/>
  <c r="N312" i="2"/>
  <c r="N311" i="2"/>
  <c r="N310" i="2"/>
  <c r="N309" i="2"/>
  <c r="N308" i="2"/>
  <c r="N307" i="2"/>
  <c r="N306" i="2"/>
  <c r="N305" i="2"/>
  <c r="N304" i="2"/>
  <c r="N303" i="2"/>
  <c r="N302" i="2"/>
  <c r="N301" i="2"/>
  <c r="N300" i="2"/>
  <c r="N299" i="2"/>
  <c r="N298" i="2"/>
  <c r="N297" i="2"/>
  <c r="N296" i="2"/>
  <c r="N295" i="2"/>
  <c r="N294" i="2"/>
  <c r="N293" i="2"/>
  <c r="N292" i="2"/>
  <c r="N291" i="2"/>
  <c r="N290" i="2"/>
  <c r="N289" i="2"/>
  <c r="N288" i="2"/>
  <c r="N287" i="2"/>
  <c r="N286" i="2"/>
  <c r="N285" i="2"/>
  <c r="N284" i="2"/>
  <c r="N283" i="2"/>
  <c r="N282" i="2"/>
  <c r="N281" i="2"/>
  <c r="N280" i="2"/>
  <c r="N279" i="2"/>
  <c r="N278" i="2"/>
  <c r="N277" i="2"/>
  <c r="N276" i="2"/>
  <c r="N275" i="2"/>
  <c r="N274" i="2"/>
  <c r="N273" i="2"/>
  <c r="N272" i="2"/>
  <c r="N271" i="2"/>
  <c r="N270" i="2"/>
  <c r="N269" i="2"/>
  <c r="N268" i="2"/>
  <c r="N267" i="2"/>
  <c r="N266" i="2"/>
  <c r="N265" i="2"/>
  <c r="N264" i="2"/>
  <c r="N263" i="2"/>
  <c r="N262" i="2"/>
  <c r="N261" i="2"/>
  <c r="N260" i="2"/>
  <c r="N259" i="2"/>
  <c r="N258" i="2"/>
  <c r="N257" i="2"/>
  <c r="N256" i="2"/>
  <c r="N255" i="2"/>
  <c r="N254" i="2"/>
  <c r="N253" i="2"/>
  <c r="N252" i="2"/>
  <c r="N251" i="2"/>
  <c r="N250" i="2"/>
  <c r="N249" i="2"/>
  <c r="N248" i="2"/>
  <c r="N247" i="2"/>
  <c r="N246" i="2"/>
  <c r="N245" i="2"/>
  <c r="N244" i="2"/>
  <c r="N243" i="2"/>
  <c r="N242" i="2"/>
  <c r="N241" i="2"/>
  <c r="N240" i="2"/>
  <c r="N239" i="2"/>
  <c r="N238" i="2"/>
  <c r="N237" i="2"/>
  <c r="N236" i="2"/>
  <c r="N235" i="2"/>
  <c r="N234" i="2"/>
  <c r="N233" i="2"/>
  <c r="N232" i="2"/>
  <c r="N231" i="2"/>
  <c r="N230" i="2"/>
  <c r="N229" i="2"/>
  <c r="N228" i="2"/>
  <c r="N227" i="2"/>
  <c r="N226" i="2"/>
  <c r="N225" i="2"/>
  <c r="N224" i="2"/>
  <c r="N223" i="2"/>
  <c r="N222" i="2"/>
  <c r="N221" i="2"/>
  <c r="N220" i="2"/>
  <c r="N219" i="2"/>
  <c r="N218" i="2"/>
  <c r="N217" i="2"/>
  <c r="N216" i="2"/>
  <c r="N215" i="2"/>
  <c r="N214" i="2"/>
  <c r="N213" i="2"/>
  <c r="N212" i="2"/>
  <c r="N211" i="2"/>
  <c r="N210" i="2"/>
  <c r="N209" i="2"/>
  <c r="N208" i="2"/>
  <c r="N207" i="2"/>
  <c r="N206" i="2"/>
  <c r="N205" i="2"/>
  <c r="N204" i="2"/>
  <c r="N203" i="2"/>
  <c r="N202" i="2"/>
  <c r="N201" i="2"/>
  <c r="N200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74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N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N148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H3" i="2" l="1"/>
  <c r="D15" i="10" l="1"/>
  <c r="L15" i="10" s="1"/>
  <c r="C15" i="10"/>
  <c r="D14" i="10"/>
  <c r="L14" i="10" s="1"/>
  <c r="C14" i="10"/>
  <c r="D13" i="10"/>
  <c r="L13" i="10" s="1"/>
  <c r="C13" i="10"/>
  <c r="D12" i="10"/>
  <c r="L12" i="10" s="1"/>
  <c r="C12" i="10"/>
  <c r="D11" i="10"/>
  <c r="L11" i="10" s="1"/>
  <c r="C11" i="10"/>
  <c r="D10" i="10"/>
  <c r="L10" i="10" s="1"/>
  <c r="C10" i="10"/>
  <c r="D9" i="10"/>
  <c r="L9" i="10" s="1"/>
  <c r="C9" i="10"/>
  <c r="D8" i="10"/>
  <c r="L8" i="10" s="1"/>
  <c r="C8" i="10"/>
  <c r="D7" i="10"/>
  <c r="L7" i="10" s="1"/>
  <c r="C7" i="10"/>
  <c r="D6" i="10"/>
  <c r="L6" i="10" s="1"/>
  <c r="C6" i="10"/>
  <c r="D5" i="10"/>
  <c r="L5" i="10" s="1"/>
  <c r="C5" i="10"/>
  <c r="D4" i="10"/>
  <c r="C4" i="10"/>
  <c r="R4" i="10" l="1"/>
  <c r="S4" i="10" s="1"/>
  <c r="E4" i="10"/>
  <c r="K10" i="10"/>
  <c r="I10" i="10"/>
  <c r="E10" i="10"/>
  <c r="Q10" i="10"/>
  <c r="S10" i="10"/>
  <c r="M10" i="10"/>
  <c r="E5" i="10"/>
  <c r="I11" i="10"/>
  <c r="K11" i="10"/>
  <c r="E11" i="10"/>
  <c r="S11" i="10"/>
  <c r="M11" i="10"/>
  <c r="Q11" i="10"/>
  <c r="E6" i="10"/>
  <c r="K12" i="10"/>
  <c r="I12" i="10"/>
  <c r="E12" i="10"/>
  <c r="Q12" i="10"/>
  <c r="S12" i="10"/>
  <c r="M12" i="10"/>
  <c r="R7" i="10"/>
  <c r="E7" i="10"/>
  <c r="K13" i="10"/>
  <c r="I13" i="10"/>
  <c r="E13" i="10"/>
  <c r="M13" i="10"/>
  <c r="S13" i="10"/>
  <c r="Q13" i="10"/>
  <c r="H8" i="10"/>
  <c r="P8" i="10" s="1"/>
  <c r="E8" i="10"/>
  <c r="K14" i="10"/>
  <c r="I14" i="10"/>
  <c r="E14" i="10"/>
  <c r="S14" i="10"/>
  <c r="M14" i="10"/>
  <c r="Q14" i="10"/>
  <c r="E9" i="10"/>
  <c r="K15" i="10"/>
  <c r="I15" i="10"/>
  <c r="E15" i="10"/>
  <c r="M15" i="10"/>
  <c r="S15" i="10"/>
  <c r="Q15" i="10"/>
  <c r="H10" i="10"/>
  <c r="P10" i="10" s="1"/>
  <c r="N10" i="10"/>
  <c r="F10" i="10"/>
  <c r="G10" i="10" s="1"/>
  <c r="H9" i="10"/>
  <c r="P9" i="10" s="1"/>
  <c r="J9" i="10"/>
  <c r="K9" i="10" s="1"/>
  <c r="N12" i="10"/>
  <c r="F9" i="10"/>
  <c r="G9" i="10" s="1"/>
  <c r="F12" i="10"/>
  <c r="G12" i="10" s="1"/>
  <c r="F4" i="10"/>
  <c r="G4" i="10" s="1"/>
  <c r="N9" i="10"/>
  <c r="H4" i="10"/>
  <c r="I4" i="10" s="1"/>
  <c r="F8" i="10"/>
  <c r="G8" i="10" s="1"/>
  <c r="F11" i="10"/>
  <c r="G11" i="10" s="1"/>
  <c r="F13" i="10"/>
  <c r="G13" i="10" s="1"/>
  <c r="J4" i="10"/>
  <c r="K4" i="10" s="1"/>
  <c r="J8" i="10"/>
  <c r="K8" i="10" s="1"/>
  <c r="R9" i="10"/>
  <c r="H11" i="10"/>
  <c r="P11" i="10" s="1"/>
  <c r="N4" i="10"/>
  <c r="N8" i="10"/>
  <c r="N13" i="10"/>
  <c r="N11" i="10"/>
  <c r="R8" i="10"/>
  <c r="F6" i="10"/>
  <c r="G6" i="10" s="1"/>
  <c r="N6" i="10"/>
  <c r="J10" i="10"/>
  <c r="R10" i="10"/>
  <c r="H12" i="10"/>
  <c r="P12" i="10" s="1"/>
  <c r="F14" i="10"/>
  <c r="G14" i="10" s="1"/>
  <c r="N14" i="10"/>
  <c r="J7" i="10"/>
  <c r="K7" i="10" s="1"/>
  <c r="F5" i="10"/>
  <c r="G5" i="10" s="1"/>
  <c r="N5" i="10"/>
  <c r="H5" i="10"/>
  <c r="P5" i="10" s="1"/>
  <c r="F7" i="10"/>
  <c r="G7" i="10" s="1"/>
  <c r="N7" i="10"/>
  <c r="J11" i="10"/>
  <c r="R11" i="10"/>
  <c r="H13" i="10"/>
  <c r="P13" i="10" s="1"/>
  <c r="F15" i="10"/>
  <c r="G15" i="10" s="1"/>
  <c r="N15" i="10"/>
  <c r="J12" i="10"/>
  <c r="R12" i="10"/>
  <c r="H14" i="10"/>
  <c r="P14" i="10" s="1"/>
  <c r="H6" i="10"/>
  <c r="P6" i="10" s="1"/>
  <c r="J5" i="10"/>
  <c r="K5" i="10" s="1"/>
  <c r="R5" i="10"/>
  <c r="H7" i="10"/>
  <c r="P7" i="10" s="1"/>
  <c r="J13" i="10"/>
  <c r="R13" i="10"/>
  <c r="H15" i="10"/>
  <c r="P15" i="10" s="1"/>
  <c r="J6" i="10"/>
  <c r="K6" i="10" s="1"/>
  <c r="R6" i="10"/>
  <c r="J14" i="10"/>
  <c r="R14" i="10"/>
  <c r="J15" i="10"/>
  <c r="R15" i="10"/>
  <c r="G3" i="2"/>
  <c r="F3" i="2"/>
  <c r="S9" i="10" l="1"/>
  <c r="I9" i="10"/>
  <c r="I7" i="10"/>
  <c r="S8" i="10"/>
  <c r="S7" i="10"/>
  <c r="I8" i="10"/>
  <c r="O5" i="10"/>
  <c r="O10" i="10"/>
  <c r="O14" i="10"/>
  <c r="O6" i="10"/>
  <c r="O11" i="10"/>
  <c r="O7" i="10"/>
  <c r="O13" i="10"/>
  <c r="O15" i="10"/>
  <c r="O8" i="10"/>
  <c r="O9" i="10"/>
  <c r="O4" i="10"/>
  <c r="O12" i="10"/>
  <c r="S6" i="10"/>
  <c r="S5" i="10"/>
  <c r="I5" i="10"/>
  <c r="I6" i="10"/>
  <c r="H16" i="10"/>
  <c r="F16" i="10"/>
  <c r="G17" i="10"/>
  <c r="J16" i="10"/>
  <c r="K17" i="10"/>
  <c r="N16" i="10"/>
  <c r="E17" i="10"/>
  <c r="R16" i="10"/>
  <c r="I17" i="10" l="1"/>
  <c r="L4" i="10"/>
  <c r="M9" i="10" s="1"/>
  <c r="M7" i="10" l="1"/>
  <c r="M8" i="10"/>
  <c r="M4" i="10"/>
  <c r="M5" i="10"/>
  <c r="M6" i="10"/>
  <c r="L16" i="10"/>
  <c r="K32" i="11"/>
  <c r="H32" i="11"/>
  <c r="G32" i="11"/>
  <c r="Q31" i="11"/>
  <c r="K31" i="11"/>
  <c r="H31" i="11"/>
  <c r="G31" i="11"/>
  <c r="Q30" i="11"/>
  <c r="M30" i="11"/>
  <c r="O32" i="11" s="1"/>
  <c r="L30" i="11"/>
  <c r="G30" i="11" s="1"/>
  <c r="F30" i="11"/>
  <c r="R32" i="11" s="1"/>
  <c r="R29" i="11"/>
  <c r="Q29" i="11"/>
  <c r="K29" i="11"/>
  <c r="H29" i="11"/>
  <c r="G29" i="11"/>
  <c r="R28" i="11"/>
  <c r="Q28" i="11"/>
  <c r="K28" i="11"/>
  <c r="H28" i="11"/>
  <c r="G28" i="11"/>
  <c r="R27" i="11"/>
  <c r="Q27" i="11"/>
  <c r="K27" i="11"/>
  <c r="H27" i="11"/>
  <c r="G27" i="11"/>
  <c r="R26" i="11"/>
  <c r="Q26" i="11"/>
  <c r="M26" i="11"/>
  <c r="O31" i="11" s="1"/>
  <c r="L26" i="11"/>
  <c r="I26" i="11"/>
  <c r="J26" i="11" s="1"/>
  <c r="R25" i="11"/>
  <c r="Q25" i="11"/>
  <c r="M25" i="11"/>
  <c r="L25" i="11"/>
  <c r="K25" i="11"/>
  <c r="I25" i="11"/>
  <c r="J25" i="11" s="1"/>
  <c r="R24" i="11"/>
  <c r="Q24" i="11"/>
  <c r="M24" i="11"/>
  <c r="L24" i="11"/>
  <c r="K24" i="11" s="1"/>
  <c r="I24" i="11"/>
  <c r="J24" i="11" s="1"/>
  <c r="M23" i="11"/>
  <c r="L23" i="11"/>
  <c r="I23" i="11"/>
  <c r="J23" i="11" s="1"/>
  <c r="M22" i="11"/>
  <c r="L22" i="11"/>
  <c r="K22" i="11" s="1"/>
  <c r="I22" i="11"/>
  <c r="J22" i="11" s="1"/>
  <c r="M21" i="11"/>
  <c r="L21" i="11"/>
  <c r="K21" i="11"/>
  <c r="I21" i="11"/>
  <c r="J21" i="11" s="1"/>
  <c r="N30" i="11" l="1"/>
  <c r="N26" i="11"/>
  <c r="O27" i="11"/>
  <c r="R31" i="11"/>
  <c r="I32" i="11"/>
  <c r="J32" i="11" s="1"/>
  <c r="O24" i="11"/>
  <c r="S17" i="10"/>
  <c r="O17" i="10"/>
  <c r="I28" i="11"/>
  <c r="J28" i="11" s="1"/>
  <c r="P4" i="10"/>
  <c r="Q9" i="10" s="1"/>
  <c r="I27" i="11"/>
  <c r="J27" i="11" s="1"/>
  <c r="N28" i="11"/>
  <c r="I31" i="11"/>
  <c r="J31" i="11" s="1"/>
  <c r="N32" i="11"/>
  <c r="P32" i="11" s="1"/>
  <c r="O28" i="11"/>
  <c r="N29" i="11"/>
  <c r="N24" i="11"/>
  <c r="K23" i="11"/>
  <c r="K26" i="11"/>
  <c r="H30" i="11"/>
  <c r="I30" i="11" s="1"/>
  <c r="J30" i="11" s="1"/>
  <c r="I29" i="11"/>
  <c r="J29" i="11" s="1"/>
  <c r="O29" i="11"/>
  <c r="O30" i="11"/>
  <c r="P30" i="11" s="1"/>
  <c r="C16" i="10"/>
  <c r="N27" i="11"/>
  <c r="R30" i="11"/>
  <c r="O26" i="11"/>
  <c r="P26" i="11" s="1"/>
  <c r="O25" i="11"/>
  <c r="K30" i="11"/>
  <c r="N25" i="11"/>
  <c r="N31" i="11"/>
  <c r="P31" i="11" s="1"/>
  <c r="P27" i="11" l="1"/>
  <c r="Q7" i="10"/>
  <c r="Q8" i="10"/>
  <c r="P24" i="11"/>
  <c r="Q5" i="10"/>
  <c r="Q6" i="10"/>
  <c r="Q4" i="10"/>
  <c r="B32" i="11"/>
  <c r="Q32" i="11" s="1"/>
  <c r="K16" i="10"/>
  <c r="M16" i="10"/>
  <c r="I16" i="10"/>
  <c r="D32" i="11" s="1"/>
  <c r="S16" i="10"/>
  <c r="G16" i="10"/>
  <c r="O16" i="10"/>
  <c r="P16" i="10"/>
  <c r="Q16" i="10" s="1"/>
  <c r="P25" i="11"/>
  <c r="P28" i="11"/>
  <c r="P29" i="11"/>
  <c r="D16" i="10"/>
  <c r="E16" i="10" s="1"/>
  <c r="C32" i="11" s="1"/>
  <c r="Q17" i="10" l="1"/>
  <c r="B2" i="10"/>
</calcChain>
</file>

<file path=xl/connections.xml><?xml version="1.0" encoding="utf-8"?>
<connections xmlns="http://schemas.openxmlformats.org/spreadsheetml/2006/main">
  <connection id="1" name="OTOB" type="1" refreshedVersion="6" deleted="1" saveData="1">
    <dbPr connection="" command=""/>
  </connection>
</connections>
</file>

<file path=xl/sharedStrings.xml><?xml version="1.0" encoding="utf-8"?>
<sst xmlns="http://schemas.openxmlformats.org/spreadsheetml/2006/main" count="1603" uniqueCount="800">
  <si>
    <t>DISTRICT</t>
  </si>
  <si>
    <t>COUNTY</t>
  </si>
  <si>
    <t>HIGHWAY</t>
  </si>
  <si>
    <t>CCSJ</t>
  </si>
  <si>
    <t>BUDGET = CONTRACT AWARD PLUS CHANGE ORDERS</t>
  </si>
  <si>
    <t>SCHEDULE = CONTRACT DAYS PLUS DAYS ADDED</t>
  </si>
  <si>
    <t>DATE FINAL ESTIMATE PAID</t>
  </si>
  <si>
    <t>CHANGE ORDERS</t>
  </si>
  <si>
    <t>AMOUNT PAID</t>
  </si>
  <si>
    <t>CONTRACT DAYS</t>
  </si>
  <si>
    <t>CHARGED DAYS</t>
  </si>
  <si>
    <t>DAYS ADDED</t>
  </si>
  <si>
    <t>CONTRACT AWARD AMOUNT</t>
  </si>
  <si>
    <t>NOT</t>
  </si>
  <si>
    <t>OT</t>
  </si>
  <si>
    <t>CHILDRESS</t>
  </si>
  <si>
    <t>0541-01-029</t>
  </si>
  <si>
    <t>BRISCOE</t>
  </si>
  <si>
    <t>SH 256</t>
  </si>
  <si>
    <t>AUSTIN</t>
  </si>
  <si>
    <t>0320-03-099</t>
  </si>
  <si>
    <t>WILLIAMSON</t>
  </si>
  <si>
    <t>SH 95</t>
  </si>
  <si>
    <t>BEAUMONT</t>
  </si>
  <si>
    <t>0920-00-119</t>
  </si>
  <si>
    <t>JEFFERSON</t>
  </si>
  <si>
    <t>VA</t>
  </si>
  <si>
    <t>YOAKUM</t>
  </si>
  <si>
    <t>0913-20-084</t>
  </si>
  <si>
    <t>CR</t>
  </si>
  <si>
    <t>ABILENE</t>
  </si>
  <si>
    <t>0033-06-107</t>
  </si>
  <si>
    <t>TAYLOR</t>
  </si>
  <si>
    <t>US 83</t>
  </si>
  <si>
    <t>WACO</t>
  </si>
  <si>
    <t>1594-02-012</t>
  </si>
  <si>
    <t>CORYELL</t>
  </si>
  <si>
    <t>FM 1783</t>
  </si>
  <si>
    <t>DALLAS</t>
  </si>
  <si>
    <t>0596-02-039</t>
  </si>
  <si>
    <t>ELLIS</t>
  </si>
  <si>
    <t>FM 66</t>
  </si>
  <si>
    <t>0918-00-267</t>
  </si>
  <si>
    <t>FORT WORTH</t>
  </si>
  <si>
    <t>0902-20-111</t>
  </si>
  <si>
    <t>WISE</t>
  </si>
  <si>
    <t>CORPUS CHRISTI</t>
  </si>
  <si>
    <t>1052-01-076</t>
  </si>
  <si>
    <t>NUECES</t>
  </si>
  <si>
    <t>FM 666</t>
  </si>
  <si>
    <t>1411-02-011</t>
  </si>
  <si>
    <t>FM 1457</t>
  </si>
  <si>
    <t>TYLER</t>
  </si>
  <si>
    <t>0096-04-066</t>
  </si>
  <si>
    <t>GREGG</t>
  </si>
  <si>
    <t>US 80</t>
  </si>
  <si>
    <t>0774-03-014</t>
  </si>
  <si>
    <t>HAMILTON</t>
  </si>
  <si>
    <t>FM 1602</t>
  </si>
  <si>
    <t>0032-05-041</t>
  </si>
  <si>
    <t>KING</t>
  </si>
  <si>
    <t>PARIS</t>
  </si>
  <si>
    <t>2659-02-001</t>
  </si>
  <si>
    <t>HUNT</t>
  </si>
  <si>
    <t>SS 1570</t>
  </si>
  <si>
    <t>1673-02-017</t>
  </si>
  <si>
    <t>VAN ZANDT</t>
  </si>
  <si>
    <t>FM 1861</t>
  </si>
  <si>
    <t>PHARR</t>
  </si>
  <si>
    <t>0482-02-033</t>
  </si>
  <si>
    <t>BROOKS</t>
  </si>
  <si>
    <t>SH 285</t>
  </si>
  <si>
    <t>1425-03-061</t>
  </si>
  <si>
    <t>CAMERON</t>
  </si>
  <si>
    <t>FM 106</t>
  </si>
  <si>
    <t>0320-02-036</t>
  </si>
  <si>
    <t>BELL</t>
  </si>
  <si>
    <t>WICHITA FALLS</t>
  </si>
  <si>
    <t>0125-03-046</t>
  </si>
  <si>
    <t>THROCKMORTON</t>
  </si>
  <si>
    <t>US 283</t>
  </si>
  <si>
    <t>0903-00-088</t>
  </si>
  <si>
    <t>WICHITA</t>
  </si>
  <si>
    <t>0254-03-079</t>
  </si>
  <si>
    <t>JIM WELLS</t>
  </si>
  <si>
    <t>US 281</t>
  </si>
  <si>
    <t>1069-01-037</t>
  </si>
  <si>
    <t>SH 357</t>
  </si>
  <si>
    <t>0047-02-134</t>
  </si>
  <si>
    <t>GRAYSON</t>
  </si>
  <si>
    <t>US 75</t>
  </si>
  <si>
    <t>0047-02-138</t>
  </si>
  <si>
    <t>BROWNWOOD</t>
  </si>
  <si>
    <t>0127-01-030</t>
  </si>
  <si>
    <t>EASTLAND</t>
  </si>
  <si>
    <t>US 183</t>
  </si>
  <si>
    <t>0155-02-026</t>
  </si>
  <si>
    <t>GOLIAD</t>
  </si>
  <si>
    <t>0209-07-045</t>
  </si>
  <si>
    <t>MCLENNAN</t>
  </si>
  <si>
    <t>FM 933</t>
  </si>
  <si>
    <t>0334-05-032</t>
  </si>
  <si>
    <t>LEE</t>
  </si>
  <si>
    <t>FM 141</t>
  </si>
  <si>
    <t>0816-02-079</t>
  </si>
  <si>
    <t>DENTON</t>
  </si>
  <si>
    <t>FM 455</t>
  </si>
  <si>
    <t>0918-46-280</t>
  </si>
  <si>
    <t>CS</t>
  </si>
  <si>
    <t>HOUSTON</t>
  </si>
  <si>
    <t>0187-05-048</t>
  </si>
  <si>
    <t>FORT BEND</t>
  </si>
  <si>
    <t>SS 10</t>
  </si>
  <si>
    <t>0912-71-046</t>
  </si>
  <si>
    <t>HARRIS</t>
  </si>
  <si>
    <t>0901-28-085</t>
  </si>
  <si>
    <t>HOPKINS</t>
  </si>
  <si>
    <t>SAN ANTONIO</t>
  </si>
  <si>
    <t>0072-06-072</t>
  </si>
  <si>
    <t>KENDALL</t>
  </si>
  <si>
    <t>IH 10</t>
  </si>
  <si>
    <t>0072-12-198</t>
  </si>
  <si>
    <t>BEXAR</t>
  </si>
  <si>
    <t>1272-01-019</t>
  </si>
  <si>
    <t>COMAL</t>
  </si>
  <si>
    <t>FM 1101</t>
  </si>
  <si>
    <t>BRYAN</t>
  </si>
  <si>
    <t>0205-05-048</t>
  </si>
  <si>
    <t>LEON</t>
  </si>
  <si>
    <t>US 79</t>
  </si>
  <si>
    <t>0918-46-274</t>
  </si>
  <si>
    <t>1785-01-032</t>
  </si>
  <si>
    <t>FM 1830</t>
  </si>
  <si>
    <t>LUFKIN</t>
  </si>
  <si>
    <t>0911-38-069</t>
  </si>
  <si>
    <t>ANGELINA</t>
  </si>
  <si>
    <t>0109-02-026</t>
  </si>
  <si>
    <t>ANDERSON</t>
  </si>
  <si>
    <t>US 287</t>
  </si>
  <si>
    <t>0013-01-010</t>
  </si>
  <si>
    <t>MONTAGUE</t>
  </si>
  <si>
    <t>US 81</t>
  </si>
  <si>
    <t>0053-12-065</t>
  </si>
  <si>
    <t>NOLAN</t>
  </si>
  <si>
    <t>US 84</t>
  </si>
  <si>
    <t>0184-03-038</t>
  </si>
  <si>
    <t>SH 53</t>
  </si>
  <si>
    <t>0186-05-040</t>
  </si>
  <si>
    <t>WASHINGTON</t>
  </si>
  <si>
    <t>SH 36</t>
  </si>
  <si>
    <t>0921-02-212</t>
  </si>
  <si>
    <t>HIDALGO</t>
  </si>
  <si>
    <t>0909-40-074</t>
  </si>
  <si>
    <t>LIMESTONE</t>
  </si>
  <si>
    <t>0009-12-211</t>
  </si>
  <si>
    <t>ROCKWALL</t>
  </si>
  <si>
    <t>IH 30</t>
  </si>
  <si>
    <t>0196-03-262</t>
  </si>
  <si>
    <t>IH 35E</t>
  </si>
  <si>
    <t>1290-01-012</t>
  </si>
  <si>
    <t>FM 1141</t>
  </si>
  <si>
    <t>1378-01-038</t>
  </si>
  <si>
    <t>TRAVIS</t>
  </si>
  <si>
    <t>RM 1431</t>
  </si>
  <si>
    <t>0015-01-229</t>
  </si>
  <si>
    <t>IH 35</t>
  </si>
  <si>
    <t>0125-02-033</t>
  </si>
  <si>
    <t>0033-03-029</t>
  </si>
  <si>
    <t>JONES</t>
  </si>
  <si>
    <t>0095-13-037</t>
  </si>
  <si>
    <t>IH 20</t>
  </si>
  <si>
    <t>0108-03-042</t>
  </si>
  <si>
    <t>HENDERSON</t>
  </si>
  <si>
    <t>SH 19</t>
  </si>
  <si>
    <t>0345-03-023</t>
  </si>
  <si>
    <t>CHEROKEE</t>
  </si>
  <si>
    <t>SH 110</t>
  </si>
  <si>
    <t>0471-05-047</t>
  </si>
  <si>
    <t>BASTROP</t>
  </si>
  <si>
    <t>SH 21</t>
  </si>
  <si>
    <t>LUBBOCK</t>
  </si>
  <si>
    <t>0905-00-111</t>
  </si>
  <si>
    <t>0902-40-027</t>
  </si>
  <si>
    <t>JACK</t>
  </si>
  <si>
    <t>0265-02-035</t>
  </si>
  <si>
    <t>SH 71</t>
  </si>
  <si>
    <t>0902-39-021</t>
  </si>
  <si>
    <t>PALO PINTO</t>
  </si>
  <si>
    <t>ODESSA</t>
  </si>
  <si>
    <t>0005-01-109</t>
  </si>
  <si>
    <t>ECTOR</t>
  </si>
  <si>
    <t>BI 20-E</t>
  </si>
  <si>
    <t>0008-15-046</t>
  </si>
  <si>
    <t>TARRANT</t>
  </si>
  <si>
    <t>IH 820</t>
  </si>
  <si>
    <t>0008-15-050</t>
  </si>
  <si>
    <t>0917-29-120</t>
  </si>
  <si>
    <t>BRAZOS</t>
  </si>
  <si>
    <t>0132-01-048</t>
  </si>
  <si>
    <t>DICKENS</t>
  </si>
  <si>
    <t>US 82</t>
  </si>
  <si>
    <t>0925-08-019</t>
  </si>
  <si>
    <t>3372-01-016</t>
  </si>
  <si>
    <t>JOHNSON</t>
  </si>
  <si>
    <t>FM 3391</t>
  </si>
  <si>
    <t>0720-02-087</t>
  </si>
  <si>
    <t>MONTGOMERY</t>
  </si>
  <si>
    <t>FM 149</t>
  </si>
  <si>
    <t>0453-02-018</t>
  </si>
  <si>
    <t>CROSBY</t>
  </si>
  <si>
    <t>US 62</t>
  </si>
  <si>
    <t>1407-03-018</t>
  </si>
  <si>
    <t>NACOGDOCHES</t>
  </si>
  <si>
    <t>FM 1275</t>
  </si>
  <si>
    <t>1007-02-017</t>
  </si>
  <si>
    <t>GONZALES</t>
  </si>
  <si>
    <t>FM 532</t>
  </si>
  <si>
    <t>0074-05-097</t>
  </si>
  <si>
    <t>SAN PATRICIO</t>
  </si>
  <si>
    <t>IH 37</t>
  </si>
  <si>
    <t>0937-03-016</t>
  </si>
  <si>
    <t>FM 227</t>
  </si>
  <si>
    <t>0120-01-019</t>
  </si>
  <si>
    <t>SH 22</t>
  </si>
  <si>
    <t>0162-01-094</t>
  </si>
  <si>
    <t>0909-39-127</t>
  </si>
  <si>
    <t>0134-03-032</t>
  </si>
  <si>
    <t>YOUNG</t>
  </si>
  <si>
    <t>US 380</t>
  </si>
  <si>
    <t>0902-00-213</t>
  </si>
  <si>
    <t>3312-02-014</t>
  </si>
  <si>
    <t>GALVESTON</t>
  </si>
  <si>
    <t>FM 270</t>
  </si>
  <si>
    <t>3510-06-014</t>
  </si>
  <si>
    <t>SH 99</t>
  </si>
  <si>
    <t>LAREDO</t>
  </si>
  <si>
    <t>0018-01-097</t>
  </si>
  <si>
    <t>LA SALLE</t>
  </si>
  <si>
    <t>2150-03-025</t>
  </si>
  <si>
    <t>WEBB</t>
  </si>
  <si>
    <t>FM 1472</t>
  </si>
  <si>
    <t>0328-05-037</t>
  </si>
  <si>
    <t>ATASCOSA</t>
  </si>
  <si>
    <t>SH 97</t>
  </si>
  <si>
    <t>0014-16-276</t>
  </si>
  <si>
    <t>IH 35W</t>
  </si>
  <si>
    <t>0173-06-048</t>
  </si>
  <si>
    <t>SH 34</t>
  </si>
  <si>
    <t>0320-01-073</t>
  </si>
  <si>
    <t>SS 290</t>
  </si>
  <si>
    <t>SEP-19</t>
  </si>
  <si>
    <t>OCT-19</t>
  </si>
  <si>
    <t>CONSTRUCTION SUMMARY PERFORMANCE REPORT</t>
  </si>
  <si>
    <t>5- YEAR AVERAGES</t>
  </si>
  <si>
    <t>FY</t>
  </si>
  <si>
    <t>Projects Accepted</t>
  </si>
  <si>
    <t>Percent
On Budget</t>
  </si>
  <si>
    <t>Percent
On Time</t>
  </si>
  <si>
    <t>Percent
On Time
Previous</t>
  </si>
  <si>
    <t>Projects Awarded</t>
  </si>
  <si>
    <t>Awarded
Amounts
Billions</t>
  </si>
  <si>
    <t>Estimated
Amounts
Billions</t>
  </si>
  <si>
    <r>
      <t xml:space="preserve">Amounts
Over / </t>
    </r>
    <r>
      <rPr>
        <b/>
        <sz val="10"/>
        <color rgb="FFFF0000"/>
        <rFont val="Arial"/>
        <family val="2"/>
      </rPr>
      <t xml:space="preserve">(Under)
</t>
    </r>
    <r>
      <rPr>
        <b/>
        <sz val="10"/>
        <rFont val="Arial"/>
        <family val="2"/>
      </rPr>
      <t>the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Estimate</t>
    </r>
  </si>
  <si>
    <t>Percent Over the Estimate</t>
  </si>
  <si>
    <t>Dollars per Project</t>
  </si>
  <si>
    <t>Awarded
Amounts</t>
  </si>
  <si>
    <t>Estimated
Amounts</t>
  </si>
  <si>
    <t>N/A</t>
  </si>
  <si>
    <t>Month</t>
  </si>
  <si>
    <t>Total
Contracts</t>
  </si>
  <si>
    <t>BUD
&gt; 10%</t>
  </si>
  <si>
    <t>On Budget</t>
  </si>
  <si>
    <t>Time
&gt; 10%</t>
  </si>
  <si>
    <t>On Time</t>
  </si>
  <si>
    <t>BUD_CO
&gt; 10%</t>
  </si>
  <si>
    <t>On Budget W/CO</t>
  </si>
  <si>
    <t>Time_CO
&gt; 10%</t>
  </si>
  <si>
    <t>On Time W/CO</t>
  </si>
  <si>
    <t>FY20</t>
  </si>
  <si>
    <t>0200-16-019</t>
  </si>
  <si>
    <t>US 69</t>
  </si>
  <si>
    <t>0306-02-069</t>
  </si>
  <si>
    <t>ORANGE</t>
  </si>
  <si>
    <t>SH 73</t>
  </si>
  <si>
    <t>0186-06-065</t>
  </si>
  <si>
    <t>0912-72-199</t>
  </si>
  <si>
    <t>0905-00-097</t>
  </si>
  <si>
    <t>0635-03-025</t>
  </si>
  <si>
    <t>FM 228</t>
  </si>
  <si>
    <t>0004-06-036</t>
  </si>
  <si>
    <t>0024-07-058</t>
  </si>
  <si>
    <t>US 90</t>
  </si>
  <si>
    <t>0072-07-066</t>
  </si>
  <si>
    <t>0143-03-044</t>
  </si>
  <si>
    <t>WILSON</t>
  </si>
  <si>
    <t>US 87</t>
  </si>
  <si>
    <t>0535-01-072</t>
  </si>
  <si>
    <t>GUADALUPE</t>
  </si>
  <si>
    <t>0850-04-027</t>
  </si>
  <si>
    <t>FM 775</t>
  </si>
  <si>
    <t>0915-00-180</t>
  </si>
  <si>
    <t>0007-10-066</t>
  </si>
  <si>
    <t>US 180</t>
  </si>
  <si>
    <t>0200-02-031</t>
  </si>
  <si>
    <t>NOV-19</t>
  </si>
  <si>
    <t>0005-13-056</t>
  </si>
  <si>
    <t>0305-07-062</t>
  </si>
  <si>
    <t>SH 87</t>
  </si>
  <si>
    <t>0905-06-111</t>
  </si>
  <si>
    <t>0092-13-028</t>
  </si>
  <si>
    <t>NAVARRO</t>
  </si>
  <si>
    <t>BI 45-F</t>
  </si>
  <si>
    <t>2980-01-013</t>
  </si>
  <si>
    <t>FM 2934</t>
  </si>
  <si>
    <t>0080-07-097</t>
  </si>
  <si>
    <t>US 377</t>
  </si>
  <si>
    <t>2642-01-046</t>
  </si>
  <si>
    <t>SL 281</t>
  </si>
  <si>
    <t>2374-02-143</t>
  </si>
  <si>
    <t>IH 635</t>
  </si>
  <si>
    <t>3123-01-014</t>
  </si>
  <si>
    <t>HOOD</t>
  </si>
  <si>
    <t>FM 4</t>
  </si>
  <si>
    <t>0918-46-291</t>
  </si>
  <si>
    <t>2964-06-025</t>
  </si>
  <si>
    <t>SH 190</t>
  </si>
  <si>
    <t>0106-01-039</t>
  </si>
  <si>
    <t>SH 70</t>
  </si>
  <si>
    <t>0146-01-051</t>
  </si>
  <si>
    <t>MOTLEY</t>
  </si>
  <si>
    <t>1330-01-063</t>
  </si>
  <si>
    <t>FM 1187</t>
  </si>
  <si>
    <t>0914-00-368</t>
  </si>
  <si>
    <t>0905-00-106</t>
  </si>
  <si>
    <t>0004-07-129</t>
  </si>
  <si>
    <t>0024-01-101</t>
  </si>
  <si>
    <t>UVALDE</t>
  </si>
  <si>
    <t>0024-01-103</t>
  </si>
  <si>
    <t>0073-08-184</t>
  </si>
  <si>
    <t>0398-04-059</t>
  </si>
  <si>
    <t>SH 317</t>
  </si>
  <si>
    <t>0006-04-072</t>
  </si>
  <si>
    <t>0437-02-017</t>
  </si>
  <si>
    <t>CALLAHAN</t>
  </si>
  <si>
    <t>0270-04-006</t>
  </si>
  <si>
    <t>KARNES</t>
  </si>
  <si>
    <t>BS 72-B</t>
  </si>
  <si>
    <t>ATLANTA</t>
  </si>
  <si>
    <t>0083-07-044</t>
  </si>
  <si>
    <t>CAMP</t>
  </si>
  <si>
    <t>SH 11</t>
  </si>
  <si>
    <t>0009-11-243</t>
  </si>
  <si>
    <t>0922-00-069</t>
  </si>
  <si>
    <t>0108-04-037</t>
  </si>
  <si>
    <t>0110-04-129</t>
  </si>
  <si>
    <t>SH 75</t>
  </si>
  <si>
    <t>0336-05-061</t>
  </si>
  <si>
    <t>SH 103</t>
  </si>
  <si>
    <t>0143-06-029</t>
  </si>
  <si>
    <t>0347-01-028</t>
  </si>
  <si>
    <t>0920-38-187</t>
  </si>
  <si>
    <t>1179-01-043</t>
  </si>
  <si>
    <t>FM 920</t>
  </si>
  <si>
    <t>1965-01-006</t>
  </si>
  <si>
    <t>FM 1994</t>
  </si>
  <si>
    <t>2966-01-009</t>
  </si>
  <si>
    <t>SH 364</t>
  </si>
  <si>
    <t>0913-29-035</t>
  </si>
  <si>
    <t>LAVACA</t>
  </si>
  <si>
    <t>0913-29-050</t>
  </si>
  <si>
    <t>0015-17-028</t>
  </si>
  <si>
    <t>SS 158</t>
  </si>
  <si>
    <t>2681-01-022</t>
  </si>
  <si>
    <t>FM 2499</t>
  </si>
  <si>
    <t>0024-08-133</t>
  </si>
  <si>
    <t>0328-03-035</t>
  </si>
  <si>
    <t>COUNTIFS(FINL,"&gt;="&amp;B4-DAY(B4)+1,FINL,"&lt;="&amp;EOMONTH(B4,0))</t>
  </si>
  <si>
    <t>DEC-19</t>
  </si>
  <si>
    <t>JAN-20</t>
  </si>
  <si>
    <t>FEB-20</t>
  </si>
  <si>
    <t>MAR-20</t>
  </si>
  <si>
    <t>APR-20</t>
  </si>
  <si>
    <t>MAY-20</t>
  </si>
  <si>
    <t>JUN-20</t>
  </si>
  <si>
    <t>JUL-20</t>
  </si>
  <si>
    <t>AUG-20</t>
  </si>
  <si>
    <t>YTD</t>
  </si>
  <si>
    <t>0920-39-023</t>
  </si>
  <si>
    <t>CHAMBERS</t>
  </si>
  <si>
    <t>0118-10-060</t>
  </si>
  <si>
    <t>SAN AUGUSTINE</t>
  </si>
  <si>
    <t>1717-02-022</t>
  </si>
  <si>
    <t>MIDLAND</t>
  </si>
  <si>
    <t>FM 1787</t>
  </si>
  <si>
    <t>0073-08-186</t>
  </si>
  <si>
    <t>1272-01-016</t>
  </si>
  <si>
    <t>0910-16-145</t>
  </si>
  <si>
    <t>SMITH</t>
  </si>
  <si>
    <t>0914-00-382</t>
  </si>
  <si>
    <t>0286-03-017</t>
  </si>
  <si>
    <t>CALDWELL</t>
  </si>
  <si>
    <t>SH 80</t>
  </si>
  <si>
    <t>0010-06-043</t>
  </si>
  <si>
    <t>TITUS</t>
  </si>
  <si>
    <t>US 67</t>
  </si>
  <si>
    <t>0083-07-043</t>
  </si>
  <si>
    <t>1575-04-017</t>
  </si>
  <si>
    <t>HARRISON</t>
  </si>
  <si>
    <t>SL 390</t>
  </si>
  <si>
    <t>SAN ANGELO</t>
  </si>
  <si>
    <t>0555-05-024</t>
  </si>
  <si>
    <t>TOM GREEN</t>
  </si>
  <si>
    <t>RM 853</t>
  </si>
  <si>
    <t>0914-00-407</t>
  </si>
  <si>
    <t>0912-00-380</t>
  </si>
  <si>
    <t>3570-01-009</t>
  </si>
  <si>
    <t>FM 3503</t>
  </si>
  <si>
    <t>0320-03-092</t>
  </si>
  <si>
    <t>0197-05-058</t>
  </si>
  <si>
    <t>KAUFMAN</t>
  </si>
  <si>
    <t>US 175</t>
  </si>
  <si>
    <t>0080-07-094</t>
  </si>
  <si>
    <t>1378-02-053</t>
  </si>
  <si>
    <t>2417-02-016</t>
  </si>
  <si>
    <t>FM 2331</t>
  </si>
  <si>
    <t>0905-17-015</t>
  </si>
  <si>
    <t>SWISHER</t>
  </si>
  <si>
    <t>0548-05-049</t>
  </si>
  <si>
    <t>ANDREWS</t>
  </si>
  <si>
    <t>SH 176</t>
  </si>
  <si>
    <t>0045-02-034</t>
  </si>
  <si>
    <t>SH 56</t>
  </si>
  <si>
    <t>0047-01-069</t>
  </si>
  <si>
    <t>AMARILLO</t>
  </si>
  <si>
    <t>0168-10-073</t>
  </si>
  <si>
    <t>POTTER</t>
  </si>
  <si>
    <t>IH 27</t>
  </si>
  <si>
    <t>0309-01-043</t>
  </si>
  <si>
    <t>GRAY</t>
  </si>
  <si>
    <t>2635-02-022</t>
  </si>
  <si>
    <t>RANDALL</t>
  </si>
  <si>
    <t>LP 335</t>
  </si>
  <si>
    <t>1068-04-174</t>
  </si>
  <si>
    <t>0380-06-017</t>
  </si>
  <si>
    <t>DAWSON</t>
  </si>
  <si>
    <t>SH 349</t>
  </si>
  <si>
    <t>0005-05-112</t>
  </si>
  <si>
    <t>HOWARD</t>
  </si>
  <si>
    <t>0683-02-075</t>
  </si>
  <si>
    <t>RM 620</t>
  </si>
  <si>
    <t>0914-00-416</t>
  </si>
  <si>
    <t>2211-02-030</t>
  </si>
  <si>
    <t>FM 1460</t>
  </si>
  <si>
    <t>0363-03-049</t>
  </si>
  <si>
    <t>SH 121</t>
  </si>
  <si>
    <t>0005-10-023</t>
  </si>
  <si>
    <t>BI 20-G</t>
  </si>
  <si>
    <t>0908-00-088</t>
  </si>
  <si>
    <t>1654-01-019</t>
  </si>
  <si>
    <t>FM 1661</t>
  </si>
  <si>
    <t>0146-06-030</t>
  </si>
  <si>
    <t>FOARD</t>
  </si>
  <si>
    <t>US 70</t>
  </si>
  <si>
    <t>0009-04-071</t>
  </si>
  <si>
    <t>SH 66</t>
  </si>
  <si>
    <t>0720-02-085</t>
  </si>
  <si>
    <t>0003-05-050</t>
  </si>
  <si>
    <t>REEVES</t>
  </si>
  <si>
    <t>0769-02-028</t>
  </si>
  <si>
    <t>LAMAR</t>
  </si>
  <si>
    <t>FM 906</t>
  </si>
  <si>
    <t>1423-01-034</t>
  </si>
  <si>
    <t>REFUGIO</t>
  </si>
  <si>
    <t>FM 1360</t>
  </si>
  <si>
    <t>2263-02-096</t>
  </si>
  <si>
    <t>SH 361</t>
  </si>
  <si>
    <t>0046-01-061</t>
  </si>
  <si>
    <t>RED RIVER</t>
  </si>
  <si>
    <t>0016-09-033</t>
  </si>
  <si>
    <t>HAYS</t>
  </si>
  <si>
    <t>LP 82</t>
  </si>
  <si>
    <t>1566-01-011</t>
  </si>
  <si>
    <t>FM 1660</t>
  </si>
  <si>
    <t>0009-11-245</t>
  </si>
  <si>
    <t>0095-02-102</t>
  </si>
  <si>
    <t>3417-02-032</t>
  </si>
  <si>
    <t>FM 734</t>
  </si>
  <si>
    <t>0010-11-072</t>
  </si>
  <si>
    <t>BOWIE</t>
  </si>
  <si>
    <t>0063-10-017</t>
  </si>
  <si>
    <t>PANOLA</t>
  </si>
  <si>
    <t>US 59</t>
  </si>
  <si>
    <t>0008-05-027</t>
  </si>
  <si>
    <t>SH 180</t>
  </si>
  <si>
    <t>0109-06-040</t>
  </si>
  <si>
    <t>1172-01-007</t>
  </si>
  <si>
    <t>FM 1256</t>
  </si>
  <si>
    <t>0917-19-050</t>
  </si>
  <si>
    <t>0918-00-283</t>
  </si>
  <si>
    <t>0192-02-050</t>
  </si>
  <si>
    <t>BRAZORIA</t>
  </si>
  <si>
    <t>SH 6</t>
  </si>
  <si>
    <t>3256-01-106</t>
  </si>
  <si>
    <t>SL 8</t>
  </si>
  <si>
    <t>0037-08-041</t>
  </si>
  <si>
    <t>DIMMIT</t>
  </si>
  <si>
    <t>1378-02-038</t>
  </si>
  <si>
    <t>0064-08-057</t>
  </si>
  <si>
    <t>JASPER</t>
  </si>
  <si>
    <t>US 96</t>
  </si>
  <si>
    <t>0271-06-120</t>
  </si>
  <si>
    <t>3510-06-015</t>
  </si>
  <si>
    <t>0173-06-043</t>
  </si>
  <si>
    <t>0915-45-052</t>
  </si>
  <si>
    <t>MEDINA</t>
  </si>
  <si>
    <t>0095-06-071</t>
  </si>
  <si>
    <t>0124-03-062</t>
  </si>
  <si>
    <t>WILBARGER</t>
  </si>
  <si>
    <t>0157-02-047</t>
  </si>
  <si>
    <t>KNOX</t>
  </si>
  <si>
    <t>US 277</t>
  </si>
  <si>
    <t>0092-03-050</t>
  </si>
  <si>
    <t>IH 45</t>
  </si>
  <si>
    <t>0014-02-049</t>
  </si>
  <si>
    <t>0018-04-056</t>
  </si>
  <si>
    <t>0118-10-058</t>
  </si>
  <si>
    <t>0005-01-107</t>
  </si>
  <si>
    <t>0005-15-088</t>
  </si>
  <si>
    <t>3392-01-008</t>
  </si>
  <si>
    <t>COLLIN</t>
  </si>
  <si>
    <t>FM 2786</t>
  </si>
  <si>
    <t>0123-03-021</t>
  </si>
  <si>
    <t>0910-16-130</t>
  </si>
  <si>
    <t>1394-02-026</t>
  </si>
  <si>
    <t>FM 1387</t>
  </si>
  <si>
    <t>0910-16-135</t>
  </si>
  <si>
    <t>0706-04-019</t>
  </si>
  <si>
    <t>FM 95</t>
  </si>
  <si>
    <t>0773-01-018</t>
  </si>
  <si>
    <t>FM 412</t>
  </si>
  <si>
    <t>1980-01-008</t>
  </si>
  <si>
    <t>FANNIN</t>
  </si>
  <si>
    <t>FM 1629</t>
  </si>
  <si>
    <t>0081-13-057</t>
  </si>
  <si>
    <t>0092-14-093</t>
  </si>
  <si>
    <t>IH 345</t>
  </si>
  <si>
    <t>3190-01-012</t>
  </si>
  <si>
    <t>FM 2860</t>
  </si>
  <si>
    <t>0619-05-036</t>
  </si>
  <si>
    <t>FM 544</t>
  </si>
  <si>
    <t>0014-08-084</t>
  </si>
  <si>
    <t>0322-01-049</t>
  </si>
  <si>
    <t>1200-03-055</t>
  </si>
  <si>
    <t>FM 973</t>
  </si>
  <si>
    <t>0044-07-071</t>
  </si>
  <si>
    <t>COOKE</t>
  </si>
  <si>
    <t>0009-11-244</t>
  </si>
  <si>
    <t>EL PASO</t>
  </si>
  <si>
    <t>0924-00-086</t>
  </si>
  <si>
    <t>0027-06-056</t>
  </si>
  <si>
    <t>US 90A</t>
  </si>
  <si>
    <t>0027-10-062</t>
  </si>
  <si>
    <t>0035-02-037</t>
  </si>
  <si>
    <t>CONCHO</t>
  </si>
  <si>
    <t>0264-07-032</t>
  </si>
  <si>
    <t>SL 306</t>
  </si>
  <si>
    <t>1656-03-012</t>
  </si>
  <si>
    <t>FALLS</t>
  </si>
  <si>
    <t>FM 413</t>
  </si>
  <si>
    <t>2839-01-010</t>
  </si>
  <si>
    <t>SH 337</t>
  </si>
  <si>
    <t>0160-07-032</t>
  </si>
  <si>
    <t>VAL VERDE</t>
  </si>
  <si>
    <t>1389-02-011</t>
  </si>
  <si>
    <t>FM 1252</t>
  </si>
  <si>
    <t>0010-08-055</t>
  </si>
  <si>
    <t>MORRIS</t>
  </si>
  <si>
    <t>0802-02-053</t>
  </si>
  <si>
    <t>FM 369</t>
  </si>
  <si>
    <t>0258-02-057</t>
  </si>
  <si>
    <t>ERATH</t>
  </si>
  <si>
    <t>0095-07-060</t>
  </si>
  <si>
    <t>0038-04-054</t>
  </si>
  <si>
    <t>ZAPATA</t>
  </si>
  <si>
    <t>0424-01-058</t>
  </si>
  <si>
    <t>SH 31</t>
  </si>
  <si>
    <t>0916-00-084</t>
  </si>
  <si>
    <t>1094-04-016</t>
  </si>
  <si>
    <t>FM 731</t>
  </si>
  <si>
    <t>1685-07-019</t>
  </si>
  <si>
    <t>BF1960A</t>
  </si>
  <si>
    <t>0834-04-024</t>
  </si>
  <si>
    <t>FM 308</t>
  </si>
  <si>
    <t>0392-02-096</t>
  </si>
  <si>
    <t>UPSHUR</t>
  </si>
  <si>
    <t>US 259</t>
  </si>
  <si>
    <t>0508-03-104</t>
  </si>
  <si>
    <t>0915-00-179</t>
  </si>
  <si>
    <t>0192-03-017</t>
  </si>
  <si>
    <t>0598-02-047</t>
  </si>
  <si>
    <t>SH 288</t>
  </si>
  <si>
    <t>0068-02-048</t>
  </si>
  <si>
    <t>LYNN</t>
  </si>
  <si>
    <t>0017-14-018</t>
  </si>
  <si>
    <t>SH 132</t>
  </si>
  <si>
    <t>1237-01-032</t>
  </si>
  <si>
    <t>FM 1013</t>
  </si>
  <si>
    <t>0250-03-046</t>
  </si>
  <si>
    <t>0806-04-019</t>
  </si>
  <si>
    <t>GARZA</t>
  </si>
  <si>
    <t>FM 651</t>
  </si>
  <si>
    <t>0380-09-087</t>
  </si>
  <si>
    <t>BS 349C</t>
  </si>
  <si>
    <t>0906-00-185</t>
  </si>
  <si>
    <t>0424-02-046</t>
  </si>
  <si>
    <t>0072-10-006</t>
  </si>
  <si>
    <t>FM 289</t>
  </si>
  <si>
    <t>0915-12-533</t>
  </si>
  <si>
    <t>0393-02-027</t>
  </si>
  <si>
    <t>RUSK</t>
  </si>
  <si>
    <t>SH 149</t>
  </si>
  <si>
    <t>0050-01-080</t>
  </si>
  <si>
    <t>BS 6-R</t>
  </si>
  <si>
    <t>0059-05-045</t>
  </si>
  <si>
    <t>SHELBY</t>
  </si>
  <si>
    <t>SH 7</t>
  </si>
  <si>
    <t>0914-05-181</t>
  </si>
  <si>
    <t>0028-05-054</t>
  </si>
  <si>
    <t>LIBERTY</t>
  </si>
  <si>
    <t>0091-03-027</t>
  </si>
  <si>
    <t>SH 289</t>
  </si>
  <si>
    <t>0210-02-024</t>
  </si>
  <si>
    <t>MILAM</t>
  </si>
  <si>
    <t>US 77</t>
  </si>
  <si>
    <t>0197-11-013</t>
  </si>
  <si>
    <t>FM 1390</t>
  </si>
  <si>
    <t>0094-02-121</t>
  </si>
  <si>
    <t>SH 183</t>
  </si>
  <si>
    <t>1601-01-034</t>
  </si>
  <si>
    <t>PARKER</t>
  </si>
  <si>
    <t>FM 730</t>
  </si>
  <si>
    <t>2211-02-017</t>
  </si>
  <si>
    <t>0912-70-078</t>
  </si>
  <si>
    <t>0005-13-055</t>
  </si>
  <si>
    <t>0910-35-033</t>
  </si>
  <si>
    <t>WOOD</t>
  </si>
  <si>
    <t>1076-02-040</t>
  </si>
  <si>
    <t>FM 209</t>
  </si>
  <si>
    <t>0169-05-042</t>
  </si>
  <si>
    <t>CARSON</t>
  </si>
  <si>
    <t>US 60</t>
  </si>
  <si>
    <t>1068-04-122</t>
  </si>
  <si>
    <t>1680-01-016</t>
  </si>
  <si>
    <t>FM 711</t>
  </si>
  <si>
    <t>0030-02-047</t>
  </si>
  <si>
    <t>OCHILTREE</t>
  </si>
  <si>
    <t>0041-05-050</t>
  </si>
  <si>
    <t>2813-01-008</t>
  </si>
  <si>
    <t>FM 2781</t>
  </si>
  <si>
    <t>0258-09-124</t>
  </si>
  <si>
    <t>0157-05-060</t>
  </si>
  <si>
    <t>0010-19-012</t>
  </si>
  <si>
    <t>FM 991</t>
  </si>
  <si>
    <t>0195-02-077</t>
  </si>
  <si>
    <t>0574-01-029</t>
  </si>
  <si>
    <t>SH 309</t>
  </si>
  <si>
    <t>0441-07-062</t>
  </si>
  <si>
    <t>PECOS</t>
  </si>
  <si>
    <t>0441-07-071</t>
  </si>
  <si>
    <t>0181-03-025</t>
  </si>
  <si>
    <t>0050-01-086</t>
  </si>
  <si>
    <t>0135-11-018</t>
  </si>
  <si>
    <t>1016-06-011</t>
  </si>
  <si>
    <t>FM 1392</t>
  </si>
  <si>
    <t>0259-05-077</t>
  </si>
  <si>
    <t>2938-02-022</t>
  </si>
  <si>
    <t>FM 2917</t>
  </si>
  <si>
    <t>0905-00-080</t>
  </si>
  <si>
    <t>0194-01-014</t>
  </si>
  <si>
    <t>0724-01-053</t>
  </si>
  <si>
    <t>FM 116</t>
  </si>
  <si>
    <t>0071-05-031</t>
  </si>
  <si>
    <t>MASON</t>
  </si>
  <si>
    <t>1200-02-032</t>
  </si>
  <si>
    <t>0095-03-093</t>
  </si>
  <si>
    <t>0751-03-038</t>
  </si>
  <si>
    <t>FM 148</t>
  </si>
  <si>
    <t>0179-01-048</t>
  </si>
  <si>
    <t>SH 35</t>
  </si>
  <si>
    <t>0522-02-037</t>
  </si>
  <si>
    <t>SH 243</t>
  </si>
  <si>
    <t>0081-03-061</t>
  </si>
  <si>
    <t>0525-01-020</t>
  </si>
  <si>
    <t>DELTA</t>
  </si>
  <si>
    <t>0909-38-081</t>
  </si>
  <si>
    <t>0473-02-038</t>
  </si>
  <si>
    <t>0049-06-078</t>
  </si>
  <si>
    <t>ROBERTSON</t>
  </si>
  <si>
    <t>0902-48-576</t>
  </si>
  <si>
    <t>1258-02-037</t>
  </si>
  <si>
    <t>FM 1093</t>
  </si>
  <si>
    <t>0015-08-146</t>
  </si>
  <si>
    <t>0914-04-298</t>
  </si>
  <si>
    <t>0113-07-066</t>
  </si>
  <si>
    <t>US 290</t>
  </si>
  <si>
    <t>0914-00-395</t>
  </si>
  <si>
    <t>0914-00-397</t>
  </si>
  <si>
    <t>3417-03-024</t>
  </si>
  <si>
    <t>0097-02-039</t>
  </si>
  <si>
    <t>HARDEMAN</t>
  </si>
  <si>
    <t>1685-01-106</t>
  </si>
  <si>
    <t>FM 1960</t>
  </si>
  <si>
    <t>0535-02-048</t>
  </si>
  <si>
    <t>1728-02-059</t>
  </si>
  <si>
    <t>FM 306</t>
  </si>
  <si>
    <t>2452-02-118</t>
  </si>
  <si>
    <t>SL 1604</t>
  </si>
  <si>
    <t>0353-02-063</t>
  </si>
  <si>
    <t>SH 114</t>
  </si>
  <si>
    <t>0364-02-017</t>
  </si>
  <si>
    <t>0918-45-757</t>
  </si>
  <si>
    <t>1211-01-018</t>
  </si>
  <si>
    <t>FM 984</t>
  </si>
  <si>
    <t>0259-06-001</t>
  </si>
  <si>
    <t>0050-06-079</t>
  </si>
  <si>
    <t>0045-20-019</t>
  </si>
  <si>
    <t>0279-03-035</t>
  </si>
  <si>
    <t>SH 78</t>
  </si>
  <si>
    <t>0039-17-196</t>
  </si>
  <si>
    <t>IH 2</t>
  </si>
  <si>
    <t>0124-05-029</t>
  </si>
  <si>
    <t>BAYLOR</t>
  </si>
  <si>
    <t>0089-06-079</t>
  </si>
  <si>
    <t>WHARTON</t>
  </si>
  <si>
    <t>0008-08-076</t>
  </si>
  <si>
    <t>0198-07-015</t>
  </si>
  <si>
    <t>SH 204</t>
  </si>
  <si>
    <t>2343-01-036</t>
  </si>
  <si>
    <t>FM 2444</t>
  </si>
  <si>
    <t>0912-00-350</t>
  </si>
  <si>
    <t>0009-15-027</t>
  </si>
  <si>
    <t>0174-04-035</t>
  </si>
  <si>
    <t>FM 79</t>
  </si>
  <si>
    <t>0427-02-009</t>
  </si>
  <si>
    <t>FM 1158</t>
  </si>
  <si>
    <t>0680-01-015</t>
  </si>
  <si>
    <t>FM 196</t>
  </si>
  <si>
    <t>0015-14-126</t>
  </si>
  <si>
    <t>0183-01-045</t>
  </si>
  <si>
    <t>COMANCHE</t>
  </si>
  <si>
    <t>0008-09-036</t>
  </si>
  <si>
    <t>FM 5</t>
  </si>
  <si>
    <t>0051-03-106</t>
  </si>
  <si>
    <t>SH 3</t>
  </si>
  <si>
    <t>0294-01-040</t>
  </si>
  <si>
    <t>GAINES</t>
  </si>
  <si>
    <t>0035-01-034</t>
  </si>
  <si>
    <t>RUNNELS</t>
  </si>
  <si>
    <t>0364-03-099</t>
  </si>
  <si>
    <t>BS 121H</t>
  </si>
  <si>
    <t>0918-47-114</t>
  </si>
  <si>
    <t>0120-05-025</t>
  </si>
  <si>
    <t>FM 218</t>
  </si>
  <si>
    <t>0200-08-056</t>
  </si>
  <si>
    <t>0271-05-040</t>
  </si>
  <si>
    <t>0022-07-030</t>
  </si>
  <si>
    <t>0025-09-076</t>
  </si>
  <si>
    <t>FM 78</t>
  </si>
  <si>
    <t>0006-03-132</t>
  </si>
  <si>
    <t>0006-07-079</t>
  </si>
  <si>
    <t>0389-05-123</t>
  </si>
  <si>
    <t>SH 146</t>
  </si>
  <si>
    <t>0024-06-064</t>
  </si>
  <si>
    <t>0113-03-031</t>
  </si>
  <si>
    <t>BLANCO</t>
  </si>
  <si>
    <t>0909-36-137</t>
  </si>
  <si>
    <t>0296-02-033</t>
  </si>
  <si>
    <t>FISHER</t>
  </si>
  <si>
    <t>0699-01-055</t>
  </si>
  <si>
    <t>FM 89</t>
  </si>
  <si>
    <t>0169-02-065</t>
  </si>
  <si>
    <t>0798-01-025</t>
  </si>
  <si>
    <t>ROBERTS</t>
  </si>
  <si>
    <t>FM 282</t>
  </si>
  <si>
    <t>0904-00-186</t>
  </si>
  <si>
    <t>0783-02-099</t>
  </si>
  <si>
    <t>SL 289</t>
  </si>
  <si>
    <t>2387-01-017</t>
  </si>
  <si>
    <t>TRINITY</t>
  </si>
  <si>
    <t>FM 2262</t>
  </si>
  <si>
    <t>0521-04-274</t>
  </si>
  <si>
    <t>IH 410</t>
  </si>
  <si>
    <t>2558-01-015</t>
  </si>
  <si>
    <t>SS 248</t>
  </si>
  <si>
    <t>0567-01-020</t>
  </si>
  <si>
    <t>FM 107</t>
  </si>
  <si>
    <t>UNDER/OVER BUDGET</t>
  </si>
  <si>
    <t>Required Reporting per Texas Transportation Code §201.812 –</t>
  </si>
  <si>
    <t>Highway Construction Projects Completed September 1, 2019–February 29, 2020</t>
  </si>
  <si>
    <t>OVER/UNDER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</si>
</sst>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&quot;$&quot;#,##0.000_);[Red]\(&quot;$&quot;#,##0.000\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Franklin Gothic Book"/>
      <family val="2"/>
    </font>
    <font>
      <sz val="11"/>
      <color theme="1"/>
      <name val="Franklin Gothic Book"/>
      <family val="2"/>
    </font>
    <font>
      <sz val="8"/>
      <color theme="1"/>
      <name val="Franklin Gothic Book"/>
      <family val="2"/>
    </font>
    <font>
      <sz val="11"/>
      <color theme="1"/>
      <name val="Franklin Gothic Book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Franklin Gothic Book"/>
      <family val="2"/>
    </font>
    <font>
      <sz val="11"/>
      <name val="Franklin Gothic Book"/>
      <family val="2"/>
    </font>
    <font>
      <sz val="14"/>
      <color theme="4" tint="-0.499984740745262"/>
      <name val="Franklin Gothic Dem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824">
    <xf numFmtId="0" fontId="0" fillId="0" borderId="0"/>
    <xf numFmtId="9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20" fillId="12" borderId="0" applyNumberFormat="0" applyBorder="0" applyAlignment="0" applyProtection="0"/>
    <xf numFmtId="0" fontId="20" fillId="16" borderId="0" applyNumberFormat="0" applyBorder="0" applyAlignment="0" applyProtection="0"/>
    <xf numFmtId="0" fontId="20" fillId="20" borderId="0" applyNumberFormat="0" applyBorder="0" applyAlignment="0" applyProtection="0"/>
    <xf numFmtId="0" fontId="20" fillId="24" borderId="0" applyNumberFormat="0" applyBorder="0" applyAlignment="0" applyProtection="0"/>
    <xf numFmtId="0" fontId="20" fillId="28" borderId="0" applyNumberFormat="0" applyBorder="0" applyAlignment="0" applyProtection="0"/>
    <xf numFmtId="0" fontId="20" fillId="32" borderId="0" applyNumberFormat="0" applyBorder="0" applyAlignment="0" applyProtection="0"/>
    <xf numFmtId="0" fontId="20" fillId="9" borderId="0" applyNumberFormat="0" applyBorder="0" applyAlignment="0" applyProtection="0"/>
    <xf numFmtId="0" fontId="20" fillId="13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0" fillId="25" borderId="0" applyNumberFormat="0" applyBorder="0" applyAlignment="0" applyProtection="0"/>
    <xf numFmtId="0" fontId="20" fillId="29" borderId="0" applyNumberFormat="0" applyBorder="0" applyAlignment="0" applyProtection="0"/>
    <xf numFmtId="0" fontId="10" fillId="3" borderId="0" applyNumberFormat="0" applyBorder="0" applyAlignment="0" applyProtection="0"/>
    <xf numFmtId="0" fontId="14" fillId="6" borderId="4" applyNumberFormat="0" applyAlignment="0" applyProtection="0"/>
    <xf numFmtId="0" fontId="16" fillId="7" borderId="7" applyNumberFormat="0" applyAlignment="0" applyProtection="0"/>
    <xf numFmtId="41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12" fillId="5" borderId="4" applyNumberFormat="0" applyAlignment="0" applyProtection="0"/>
    <xf numFmtId="0" fontId="15" fillId="0" borderId="6" applyNumberFormat="0" applyFill="0" applyAlignment="0" applyProtection="0"/>
    <xf numFmtId="0" fontId="11" fillId="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6" fillId="0" borderId="0"/>
    <xf numFmtId="0" fontId="26" fillId="0" borderId="0"/>
    <xf numFmtId="0" fontId="5" fillId="0" borderId="0"/>
    <xf numFmtId="0" fontId="5" fillId="0" borderId="0"/>
    <xf numFmtId="0" fontId="2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/>
    <xf numFmtId="0" fontId="5" fillId="0" borderId="0"/>
    <xf numFmtId="0" fontId="2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2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6" fillId="0" borderId="0"/>
    <xf numFmtId="0" fontId="5" fillId="0" borderId="0"/>
    <xf numFmtId="0" fontId="5" fillId="0" borderId="0"/>
    <xf numFmtId="0" fontId="5" fillId="0" borderId="0"/>
    <xf numFmtId="0" fontId="2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13" fillId="6" borderId="5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9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99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top" wrapText="1"/>
    </xf>
    <xf numFmtId="0" fontId="2" fillId="0" borderId="0" xfId="0" applyNumberFormat="1" applyFont="1" applyAlignment="1">
      <alignment horizontal="center"/>
    </xf>
    <xf numFmtId="8" fontId="2" fillId="0" borderId="0" xfId="0" applyNumberFormat="1" applyFont="1" applyAlignment="1">
      <alignment horizontal="right"/>
    </xf>
    <xf numFmtId="0" fontId="0" fillId="0" borderId="0" xfId="0" applyBorder="1"/>
    <xf numFmtId="0" fontId="22" fillId="0" borderId="11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wrapText="1"/>
    </xf>
    <xf numFmtId="0" fontId="19" fillId="0" borderId="0" xfId="0" applyFont="1"/>
    <xf numFmtId="1" fontId="25" fillId="0" borderId="11" xfId="0" applyNumberFormat="1" applyFont="1" applyBorder="1" applyAlignment="1">
      <alignment horizontal="center" vertical="center"/>
    </xf>
    <xf numFmtId="3" fontId="25" fillId="0" borderId="11" xfId="0" applyNumberFormat="1" applyFont="1" applyBorder="1"/>
    <xf numFmtId="10" fontId="25" fillId="0" borderId="11" xfId="1" applyNumberFormat="1" applyFont="1" applyBorder="1" applyAlignment="1">
      <alignment horizontal="center" vertical="center"/>
    </xf>
    <xf numFmtId="3" fontId="25" fillId="0" borderId="11" xfId="0" applyNumberFormat="1" applyFont="1" applyBorder="1" applyAlignment="1">
      <alignment horizontal="right" vertical="center"/>
    </xf>
    <xf numFmtId="165" fontId="25" fillId="0" borderId="11" xfId="0" applyNumberFormat="1" applyFont="1" applyBorder="1"/>
    <xf numFmtId="10" fontId="25" fillId="0" borderId="11" xfId="1" applyNumberFormat="1" applyFont="1" applyBorder="1"/>
    <xf numFmtId="6" fontId="25" fillId="0" borderId="11" xfId="0" applyNumberFormat="1" applyFont="1" applyBorder="1"/>
    <xf numFmtId="8" fontId="25" fillId="0" borderId="11" xfId="0" applyNumberFormat="1" applyFont="1" applyBorder="1"/>
    <xf numFmtId="0" fontId="0" fillId="0" borderId="11" xfId="0" applyBorder="1"/>
    <xf numFmtId="165" fontId="0" fillId="0" borderId="11" xfId="0" applyNumberFormat="1" applyBorder="1"/>
    <xf numFmtId="10" fontId="0" fillId="0" borderId="11" xfId="1" applyNumberFormat="1" applyFont="1" applyBorder="1"/>
    <xf numFmtId="3" fontId="0" fillId="0" borderId="11" xfId="0" applyNumberFormat="1" applyBorder="1"/>
    <xf numFmtId="0" fontId="0" fillId="0" borderId="11" xfId="0" applyBorder="1" applyAlignment="1">
      <alignment horizontal="center" vertical="center"/>
    </xf>
    <xf numFmtId="0" fontId="0" fillId="33" borderId="0" xfId="0" applyFill="1"/>
    <xf numFmtId="1" fontId="25" fillId="0" borderId="11" xfId="0" applyNumberFormat="1" applyFont="1" applyFill="1" applyBorder="1" applyAlignment="1">
      <alignment horizontal="center" vertical="center"/>
    </xf>
    <xf numFmtId="10" fontId="0" fillId="0" borderId="11" xfId="0" applyNumberFormat="1" applyBorder="1" applyAlignment="1">
      <alignment horizontal="center" vertical="center"/>
    </xf>
    <xf numFmtId="8" fontId="0" fillId="0" borderId="11" xfId="0" applyNumberFormat="1" applyBorder="1"/>
    <xf numFmtId="3" fontId="25" fillId="0" borderId="11" xfId="0" applyNumberFormat="1" applyFont="1" applyFill="1" applyBorder="1"/>
    <xf numFmtId="10" fontId="25" fillId="0" borderId="11" xfId="1" applyNumberFormat="1" applyFont="1" applyFill="1" applyBorder="1" applyAlignment="1">
      <alignment horizontal="center" vertical="center"/>
    </xf>
    <xf numFmtId="3" fontId="25" fillId="34" borderId="11" xfId="0" applyNumberFormat="1" applyFont="1" applyFill="1" applyBorder="1"/>
    <xf numFmtId="10" fontId="25" fillId="34" borderId="11" xfId="1" applyNumberFormat="1" applyFont="1" applyFill="1" applyBorder="1" applyAlignment="1">
      <alignment horizontal="center" vertical="center"/>
    </xf>
    <xf numFmtId="10" fontId="0" fillId="34" borderId="11" xfId="0" applyNumberFormat="1" applyFill="1" applyBorder="1" applyAlignment="1">
      <alignment horizontal="center" vertical="center"/>
    </xf>
    <xf numFmtId="3" fontId="25" fillId="34" borderId="11" xfId="0" applyNumberFormat="1" applyFont="1" applyFill="1" applyBorder="1" applyAlignment="1">
      <alignment horizontal="right" vertical="center"/>
    </xf>
    <xf numFmtId="8" fontId="0" fillId="34" borderId="11" xfId="0" applyNumberFormat="1" applyFill="1" applyBorder="1"/>
    <xf numFmtId="1" fontId="2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 applyAlignment="1">
      <alignment horizontal="center" vertical="center"/>
    </xf>
    <xf numFmtId="8" fontId="0" fillId="0" borderId="0" xfId="0" applyNumberFormat="1" applyBorder="1"/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12" xfId="0" applyFont="1" applyBorder="1" applyAlignment="1">
      <alignment horizontal="right" vertical="center"/>
    </xf>
    <xf numFmtId="0" fontId="19" fillId="0" borderId="11" xfId="0" quotePrefix="1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vertical="center" wrapText="1"/>
    </xf>
    <xf numFmtId="0" fontId="19" fillId="0" borderId="1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29" fillId="0" borderId="0" xfId="0" applyFont="1" applyAlignment="1">
      <alignment horizontal="right"/>
    </xf>
    <xf numFmtId="0" fontId="29" fillId="0" borderId="0" xfId="0" applyFont="1" applyAlignment="1">
      <alignment horizontal="center"/>
    </xf>
    <xf numFmtId="10" fontId="30" fillId="0" borderId="0" xfId="0" applyNumberFormat="1" applyFont="1"/>
    <xf numFmtId="0" fontId="32" fillId="0" borderId="0" xfId="0" applyFont="1"/>
    <xf numFmtId="14" fontId="0" fillId="0" borderId="0" xfId="0" applyNumberFormat="1"/>
    <xf numFmtId="0" fontId="0" fillId="0" borderId="0" xfId="0" applyNumberFormat="1"/>
    <xf numFmtId="49" fontId="0" fillId="0" borderId="0" xfId="0" applyNumberFormat="1"/>
    <xf numFmtId="0" fontId="19" fillId="0" borderId="16" xfId="0" applyFont="1" applyBorder="1" applyAlignment="1">
      <alignment horizontal="center"/>
    </xf>
    <xf numFmtId="0" fontId="19" fillId="0" borderId="18" xfId="0" applyFont="1" applyBorder="1" applyAlignment="1">
      <alignment horizontal="center" vertical="center" wrapText="1"/>
    </xf>
    <xf numFmtId="10" fontId="0" fillId="0" borderId="18" xfId="1" applyNumberFormat="1" applyFont="1" applyBorder="1"/>
    <xf numFmtId="0" fontId="0" fillId="0" borderId="11" xfId="1" applyNumberFormat="1" applyFont="1" applyBorder="1"/>
    <xf numFmtId="10" fontId="0" fillId="0" borderId="13" xfId="1" applyNumberFormat="1" applyFont="1" applyBorder="1"/>
    <xf numFmtId="0" fontId="0" fillId="0" borderId="19" xfId="1" applyNumberFormat="1" applyFont="1" applyBorder="1"/>
    <xf numFmtId="0" fontId="0" fillId="0" borderId="19" xfId="0" applyBorder="1" applyAlignment="1">
      <alignment horizontal="center"/>
    </xf>
    <xf numFmtId="0" fontId="19" fillId="0" borderId="12" xfId="0" applyFont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0" fillId="0" borderId="18" xfId="1" applyNumberFormat="1" applyFont="1" applyBorder="1"/>
    <xf numFmtId="0" fontId="4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0" xfId="0" applyNumberFormat="1" applyFont="1" applyAlignment="1">
      <alignment horizontal="center" vertical="top" wrapText="1"/>
    </xf>
    <xf numFmtId="164" fontId="1" fillId="0" borderId="0" xfId="0" applyNumberFormat="1" applyFont="1" applyAlignment="1">
      <alignment horizontal="center" vertical="top" wrapText="1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left"/>
    </xf>
    <xf numFmtId="8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/>
    </xf>
    <xf numFmtId="49" fontId="0" fillId="0" borderId="14" xfId="0" applyNumberFormat="1" applyBorder="1"/>
    <xf numFmtId="0" fontId="30" fillId="0" borderId="0" xfId="0" applyNumberFormat="1" applyFont="1"/>
    <xf numFmtId="0" fontId="31" fillId="0" borderId="0" xfId="0" applyNumberFormat="1" applyFont="1"/>
    <xf numFmtId="0" fontId="0" fillId="0" borderId="19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20" xfId="1" applyNumberFormat="1" applyFont="1" applyBorder="1"/>
    <xf numFmtId="164" fontId="34" fillId="0" borderId="0" xfId="0" applyNumberFormat="1" applyFont="1" applyAlignment="1">
      <alignment horizontal="center"/>
    </xf>
    <xf numFmtId="0" fontId="34" fillId="0" borderId="0" xfId="0" applyFont="1"/>
    <xf numFmtId="0" fontId="33" fillId="0" borderId="0" xfId="0" applyNumberFormat="1" applyFont="1" applyAlignment="1">
      <alignment horizontal="left"/>
    </xf>
    <xf numFmtId="2" fontId="35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 vertical="top" wrapText="1"/>
    </xf>
    <xf numFmtId="38" fontId="2" fillId="0" borderId="0" xfId="0" applyNumberFormat="1" applyFont="1" applyAlignment="1"/>
    <xf numFmtId="38" fontId="1" fillId="0" borderId="0" xfId="0" applyNumberFormat="1" applyFont="1" applyAlignment="1"/>
    <xf numFmtId="0" fontId="19" fillId="0" borderId="15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19" fillId="0" borderId="11" xfId="0" applyFont="1" applyBorder="1" applyAlignment="1">
      <alignment horizontal="center" vertical="center"/>
    </xf>
  </cellXfs>
  <cellStyles count="7824">
    <cellStyle name="20% - Accent1 10" xfId="2"/>
    <cellStyle name="20% - Accent1 11" xfId="3"/>
    <cellStyle name="20% - Accent1 12" xfId="4"/>
    <cellStyle name="20% - Accent1 2" xfId="5"/>
    <cellStyle name="20% - Accent1 2 2" xfId="6"/>
    <cellStyle name="20% - Accent1 2 2 2" xfId="7"/>
    <cellStyle name="20% - Accent1 2 2 2 2" xfId="8"/>
    <cellStyle name="20% - Accent1 2 2 3" xfId="9"/>
    <cellStyle name="20% - Accent1 2 3" xfId="10"/>
    <cellStyle name="20% - Accent1 2 3 2" xfId="11"/>
    <cellStyle name="20% - Accent1 2 3 2 2" xfId="12"/>
    <cellStyle name="20% - Accent1 2 3 3" xfId="13"/>
    <cellStyle name="20% - Accent1 2 4" xfId="14"/>
    <cellStyle name="20% - Accent1 2 4 2" xfId="15"/>
    <cellStyle name="20% - Accent1 2 5" xfId="16"/>
    <cellStyle name="20% - Accent1 2 5 2" xfId="17"/>
    <cellStyle name="20% - Accent1 2 6" xfId="18"/>
    <cellStyle name="20% - Accent1 3" xfId="19"/>
    <cellStyle name="20% - Accent1 3 2" xfId="20"/>
    <cellStyle name="20% - Accent1 3 2 2" xfId="21"/>
    <cellStyle name="20% - Accent1 3 3" xfId="22"/>
    <cellStyle name="20% - Accent1 4" xfId="23"/>
    <cellStyle name="20% - Accent1 4 2" xfId="24"/>
    <cellStyle name="20% - Accent1 4 2 2" xfId="25"/>
    <cellStyle name="20% - Accent1 4 3" xfId="26"/>
    <cellStyle name="20% - Accent1 5" xfId="27"/>
    <cellStyle name="20% - Accent1 5 2" xfId="28"/>
    <cellStyle name="20% - Accent1 6" xfId="29"/>
    <cellStyle name="20% - Accent1 6 2" xfId="30"/>
    <cellStyle name="20% - Accent1 7" xfId="31"/>
    <cellStyle name="20% - Accent1 7 2" xfId="32"/>
    <cellStyle name="20% - Accent1 8" xfId="33"/>
    <cellStyle name="20% - Accent1 8 2" xfId="34"/>
    <cellStyle name="20% - Accent1 9" xfId="35"/>
    <cellStyle name="20% - Accent2 10" xfId="36"/>
    <cellStyle name="20% - Accent2 11" xfId="37"/>
    <cellStyle name="20% - Accent2 12" xfId="38"/>
    <cellStyle name="20% - Accent2 2" xfId="39"/>
    <cellStyle name="20% - Accent2 2 2" xfId="40"/>
    <cellStyle name="20% - Accent2 2 2 2" xfId="41"/>
    <cellStyle name="20% - Accent2 2 2 2 2" xfId="42"/>
    <cellStyle name="20% - Accent2 2 2 3" xfId="43"/>
    <cellStyle name="20% - Accent2 2 3" xfId="44"/>
    <cellStyle name="20% - Accent2 2 3 2" xfId="45"/>
    <cellStyle name="20% - Accent2 2 3 2 2" xfId="46"/>
    <cellStyle name="20% - Accent2 2 3 3" xfId="47"/>
    <cellStyle name="20% - Accent2 2 4" xfId="48"/>
    <cellStyle name="20% - Accent2 2 4 2" xfId="49"/>
    <cellStyle name="20% - Accent2 2 5" xfId="50"/>
    <cellStyle name="20% - Accent2 2 5 2" xfId="51"/>
    <cellStyle name="20% - Accent2 2 6" xfId="52"/>
    <cellStyle name="20% - Accent2 3" xfId="53"/>
    <cellStyle name="20% - Accent2 3 2" xfId="54"/>
    <cellStyle name="20% - Accent2 3 2 2" xfId="55"/>
    <cellStyle name="20% - Accent2 3 3" xfId="56"/>
    <cellStyle name="20% - Accent2 4" xfId="57"/>
    <cellStyle name="20% - Accent2 4 2" xfId="58"/>
    <cellStyle name="20% - Accent2 4 2 2" xfId="59"/>
    <cellStyle name="20% - Accent2 4 3" xfId="60"/>
    <cellStyle name="20% - Accent2 5" xfId="61"/>
    <cellStyle name="20% - Accent2 5 2" xfId="62"/>
    <cellStyle name="20% - Accent2 6" xfId="63"/>
    <cellStyle name="20% - Accent2 6 2" xfId="64"/>
    <cellStyle name="20% - Accent2 7" xfId="65"/>
    <cellStyle name="20% - Accent2 7 2" xfId="66"/>
    <cellStyle name="20% - Accent2 8" xfId="67"/>
    <cellStyle name="20% - Accent2 8 2" xfId="68"/>
    <cellStyle name="20% - Accent2 9" xfId="69"/>
    <cellStyle name="20% - Accent3 10" xfId="70"/>
    <cellStyle name="20% - Accent3 11" xfId="71"/>
    <cellStyle name="20% - Accent3 12" xfId="72"/>
    <cellStyle name="20% - Accent3 2" xfId="73"/>
    <cellStyle name="20% - Accent3 2 2" xfId="74"/>
    <cellStyle name="20% - Accent3 2 2 2" xfId="75"/>
    <cellStyle name="20% - Accent3 2 2 2 2" xfId="76"/>
    <cellStyle name="20% - Accent3 2 2 3" xfId="77"/>
    <cellStyle name="20% - Accent3 2 3" xfId="78"/>
    <cellStyle name="20% - Accent3 2 3 2" xfId="79"/>
    <cellStyle name="20% - Accent3 2 3 2 2" xfId="80"/>
    <cellStyle name="20% - Accent3 2 3 3" xfId="81"/>
    <cellStyle name="20% - Accent3 2 4" xfId="82"/>
    <cellStyle name="20% - Accent3 2 4 2" xfId="83"/>
    <cellStyle name="20% - Accent3 2 5" xfId="84"/>
    <cellStyle name="20% - Accent3 2 5 2" xfId="85"/>
    <cellStyle name="20% - Accent3 2 6" xfId="86"/>
    <cellStyle name="20% - Accent3 3" xfId="87"/>
    <cellStyle name="20% - Accent3 3 2" xfId="88"/>
    <cellStyle name="20% - Accent3 3 2 2" xfId="89"/>
    <cellStyle name="20% - Accent3 3 3" xfId="90"/>
    <cellStyle name="20% - Accent3 4" xfId="91"/>
    <cellStyle name="20% - Accent3 4 2" xfId="92"/>
    <cellStyle name="20% - Accent3 4 2 2" xfId="93"/>
    <cellStyle name="20% - Accent3 4 3" xfId="94"/>
    <cellStyle name="20% - Accent3 5" xfId="95"/>
    <cellStyle name="20% - Accent3 5 2" xfId="96"/>
    <cellStyle name="20% - Accent3 6" xfId="97"/>
    <cellStyle name="20% - Accent3 6 2" xfId="98"/>
    <cellStyle name="20% - Accent3 7" xfId="99"/>
    <cellStyle name="20% - Accent3 7 2" xfId="100"/>
    <cellStyle name="20% - Accent3 8" xfId="101"/>
    <cellStyle name="20% - Accent3 8 2" xfId="102"/>
    <cellStyle name="20% - Accent3 9" xfId="103"/>
    <cellStyle name="20% - Accent4 10" xfId="104"/>
    <cellStyle name="20% - Accent4 11" xfId="105"/>
    <cellStyle name="20% - Accent4 12" xfId="106"/>
    <cellStyle name="20% - Accent4 2" xfId="107"/>
    <cellStyle name="20% - Accent4 2 2" xfId="108"/>
    <cellStyle name="20% - Accent4 2 2 2" xfId="109"/>
    <cellStyle name="20% - Accent4 2 2 2 2" xfId="110"/>
    <cellStyle name="20% - Accent4 2 2 3" xfId="111"/>
    <cellStyle name="20% - Accent4 2 3" xfId="112"/>
    <cellStyle name="20% - Accent4 2 3 2" xfId="113"/>
    <cellStyle name="20% - Accent4 2 3 2 2" xfId="114"/>
    <cellStyle name="20% - Accent4 2 3 3" xfId="115"/>
    <cellStyle name="20% - Accent4 2 4" xfId="116"/>
    <cellStyle name="20% - Accent4 2 4 2" xfId="117"/>
    <cellStyle name="20% - Accent4 2 5" xfId="118"/>
    <cellStyle name="20% - Accent4 2 5 2" xfId="119"/>
    <cellStyle name="20% - Accent4 2 6" xfId="120"/>
    <cellStyle name="20% - Accent4 3" xfId="121"/>
    <cellStyle name="20% - Accent4 3 2" xfId="122"/>
    <cellStyle name="20% - Accent4 3 2 2" xfId="123"/>
    <cellStyle name="20% - Accent4 3 3" xfId="124"/>
    <cellStyle name="20% - Accent4 4" xfId="125"/>
    <cellStyle name="20% - Accent4 4 2" xfId="126"/>
    <cellStyle name="20% - Accent4 4 2 2" xfId="127"/>
    <cellStyle name="20% - Accent4 4 3" xfId="128"/>
    <cellStyle name="20% - Accent4 5" xfId="129"/>
    <cellStyle name="20% - Accent4 5 2" xfId="130"/>
    <cellStyle name="20% - Accent4 6" xfId="131"/>
    <cellStyle name="20% - Accent4 6 2" xfId="132"/>
    <cellStyle name="20% - Accent4 7" xfId="133"/>
    <cellStyle name="20% - Accent4 7 2" xfId="134"/>
    <cellStyle name="20% - Accent4 8" xfId="135"/>
    <cellStyle name="20% - Accent4 8 2" xfId="136"/>
    <cellStyle name="20% - Accent4 9" xfId="137"/>
    <cellStyle name="20% - Accent5 10" xfId="138"/>
    <cellStyle name="20% - Accent5 11" xfId="139"/>
    <cellStyle name="20% - Accent5 12" xfId="140"/>
    <cellStyle name="20% - Accent5 2" xfId="141"/>
    <cellStyle name="20% - Accent5 2 2" xfId="142"/>
    <cellStyle name="20% - Accent5 2 2 2" xfId="143"/>
    <cellStyle name="20% - Accent5 2 2 2 2" xfId="144"/>
    <cellStyle name="20% - Accent5 2 2 3" xfId="145"/>
    <cellStyle name="20% - Accent5 2 3" xfId="146"/>
    <cellStyle name="20% - Accent5 2 3 2" xfId="147"/>
    <cellStyle name="20% - Accent5 2 3 2 2" xfId="148"/>
    <cellStyle name="20% - Accent5 2 3 3" xfId="149"/>
    <cellStyle name="20% - Accent5 2 4" xfId="150"/>
    <cellStyle name="20% - Accent5 2 4 2" xfId="151"/>
    <cellStyle name="20% - Accent5 2 5" xfId="152"/>
    <cellStyle name="20% - Accent5 2 5 2" xfId="153"/>
    <cellStyle name="20% - Accent5 2 6" xfId="154"/>
    <cellStyle name="20% - Accent5 3" xfId="155"/>
    <cellStyle name="20% - Accent5 3 2" xfId="156"/>
    <cellStyle name="20% - Accent5 3 2 2" xfId="157"/>
    <cellStyle name="20% - Accent5 3 3" xfId="158"/>
    <cellStyle name="20% - Accent5 4" xfId="159"/>
    <cellStyle name="20% - Accent5 4 2" xfId="160"/>
    <cellStyle name="20% - Accent5 4 2 2" xfId="161"/>
    <cellStyle name="20% - Accent5 4 3" xfId="162"/>
    <cellStyle name="20% - Accent5 5" xfId="163"/>
    <cellStyle name="20% - Accent5 5 2" xfId="164"/>
    <cellStyle name="20% - Accent5 6" xfId="165"/>
    <cellStyle name="20% - Accent5 6 2" xfId="166"/>
    <cellStyle name="20% - Accent5 7" xfId="167"/>
    <cellStyle name="20% - Accent5 7 2" xfId="168"/>
    <cellStyle name="20% - Accent5 8" xfId="169"/>
    <cellStyle name="20% - Accent5 8 2" xfId="170"/>
    <cellStyle name="20% - Accent5 9" xfId="171"/>
    <cellStyle name="20% - Accent6 10" xfId="172"/>
    <cellStyle name="20% - Accent6 11" xfId="173"/>
    <cellStyle name="20% - Accent6 12" xfId="174"/>
    <cellStyle name="20% - Accent6 2" xfId="175"/>
    <cellStyle name="20% - Accent6 2 2" xfId="176"/>
    <cellStyle name="20% - Accent6 2 2 2" xfId="177"/>
    <cellStyle name="20% - Accent6 2 2 2 2" xfId="178"/>
    <cellStyle name="20% - Accent6 2 2 3" xfId="179"/>
    <cellStyle name="20% - Accent6 2 3" xfId="180"/>
    <cellStyle name="20% - Accent6 2 3 2" xfId="181"/>
    <cellStyle name="20% - Accent6 2 3 2 2" xfId="182"/>
    <cellStyle name="20% - Accent6 2 3 3" xfId="183"/>
    <cellStyle name="20% - Accent6 2 4" xfId="184"/>
    <cellStyle name="20% - Accent6 2 4 2" xfId="185"/>
    <cellStyle name="20% - Accent6 2 5" xfId="186"/>
    <cellStyle name="20% - Accent6 2 5 2" xfId="187"/>
    <cellStyle name="20% - Accent6 2 6" xfId="188"/>
    <cellStyle name="20% - Accent6 3" xfId="189"/>
    <cellStyle name="20% - Accent6 3 2" xfId="190"/>
    <cellStyle name="20% - Accent6 3 2 2" xfId="191"/>
    <cellStyle name="20% - Accent6 3 3" xfId="192"/>
    <cellStyle name="20% - Accent6 4" xfId="193"/>
    <cellStyle name="20% - Accent6 4 2" xfId="194"/>
    <cellStyle name="20% - Accent6 4 2 2" xfId="195"/>
    <cellStyle name="20% - Accent6 4 3" xfId="196"/>
    <cellStyle name="20% - Accent6 5" xfId="197"/>
    <cellStyle name="20% - Accent6 5 2" xfId="198"/>
    <cellStyle name="20% - Accent6 6" xfId="199"/>
    <cellStyle name="20% - Accent6 6 2" xfId="200"/>
    <cellStyle name="20% - Accent6 7" xfId="201"/>
    <cellStyle name="20% - Accent6 7 2" xfId="202"/>
    <cellStyle name="20% - Accent6 8" xfId="203"/>
    <cellStyle name="20% - Accent6 8 2" xfId="204"/>
    <cellStyle name="20% - Accent6 9" xfId="205"/>
    <cellStyle name="40% - Accent1 10" xfId="206"/>
    <cellStyle name="40% - Accent1 11" xfId="207"/>
    <cellStyle name="40% - Accent1 12" xfId="208"/>
    <cellStyle name="40% - Accent1 2" xfId="209"/>
    <cellStyle name="40% - Accent1 2 2" xfId="210"/>
    <cellStyle name="40% - Accent1 2 2 2" xfId="211"/>
    <cellStyle name="40% - Accent1 2 2 2 2" xfId="212"/>
    <cellStyle name="40% - Accent1 2 2 3" xfId="213"/>
    <cellStyle name="40% - Accent1 2 3" xfId="214"/>
    <cellStyle name="40% - Accent1 2 3 2" xfId="215"/>
    <cellStyle name="40% - Accent1 2 3 2 2" xfId="216"/>
    <cellStyle name="40% - Accent1 2 3 3" xfId="217"/>
    <cellStyle name="40% - Accent1 2 4" xfId="218"/>
    <cellStyle name="40% - Accent1 2 4 2" xfId="219"/>
    <cellStyle name="40% - Accent1 2 5" xfId="220"/>
    <cellStyle name="40% - Accent1 2 5 2" xfId="221"/>
    <cellStyle name="40% - Accent1 2 6" xfId="222"/>
    <cellStyle name="40% - Accent1 3" xfId="223"/>
    <cellStyle name="40% - Accent1 3 2" xfId="224"/>
    <cellStyle name="40% - Accent1 3 2 2" xfId="225"/>
    <cellStyle name="40% - Accent1 3 3" xfId="226"/>
    <cellStyle name="40% - Accent1 4" xfId="227"/>
    <cellStyle name="40% - Accent1 4 2" xfId="228"/>
    <cellStyle name="40% - Accent1 4 2 2" xfId="229"/>
    <cellStyle name="40% - Accent1 4 3" xfId="230"/>
    <cellStyle name="40% - Accent1 5" xfId="231"/>
    <cellStyle name="40% - Accent1 5 2" xfId="232"/>
    <cellStyle name="40% - Accent1 6" xfId="233"/>
    <cellStyle name="40% - Accent1 6 2" xfId="234"/>
    <cellStyle name="40% - Accent1 7" xfId="235"/>
    <cellStyle name="40% - Accent1 7 2" xfId="236"/>
    <cellStyle name="40% - Accent1 8" xfId="237"/>
    <cellStyle name="40% - Accent1 8 2" xfId="238"/>
    <cellStyle name="40% - Accent1 9" xfId="239"/>
    <cellStyle name="40% - Accent2 10" xfId="240"/>
    <cellStyle name="40% - Accent2 11" xfId="241"/>
    <cellStyle name="40% - Accent2 12" xfId="242"/>
    <cellStyle name="40% - Accent2 2" xfId="243"/>
    <cellStyle name="40% - Accent2 2 2" xfId="244"/>
    <cellStyle name="40% - Accent2 2 2 2" xfId="245"/>
    <cellStyle name="40% - Accent2 2 2 2 2" xfId="246"/>
    <cellStyle name="40% - Accent2 2 2 3" xfId="247"/>
    <cellStyle name="40% - Accent2 2 3" xfId="248"/>
    <cellStyle name="40% - Accent2 2 3 2" xfId="249"/>
    <cellStyle name="40% - Accent2 2 3 2 2" xfId="250"/>
    <cellStyle name="40% - Accent2 2 3 3" xfId="251"/>
    <cellStyle name="40% - Accent2 2 4" xfId="252"/>
    <cellStyle name="40% - Accent2 2 4 2" xfId="253"/>
    <cellStyle name="40% - Accent2 2 5" xfId="254"/>
    <cellStyle name="40% - Accent2 2 5 2" xfId="255"/>
    <cellStyle name="40% - Accent2 2 6" xfId="256"/>
    <cellStyle name="40% - Accent2 3" xfId="257"/>
    <cellStyle name="40% - Accent2 3 2" xfId="258"/>
    <cellStyle name="40% - Accent2 3 2 2" xfId="259"/>
    <cellStyle name="40% - Accent2 3 3" xfId="260"/>
    <cellStyle name="40% - Accent2 4" xfId="261"/>
    <cellStyle name="40% - Accent2 4 2" xfId="262"/>
    <cellStyle name="40% - Accent2 4 2 2" xfId="263"/>
    <cellStyle name="40% - Accent2 4 3" xfId="264"/>
    <cellStyle name="40% - Accent2 5" xfId="265"/>
    <cellStyle name="40% - Accent2 5 2" xfId="266"/>
    <cellStyle name="40% - Accent2 6" xfId="267"/>
    <cellStyle name="40% - Accent2 6 2" xfId="268"/>
    <cellStyle name="40% - Accent2 7" xfId="269"/>
    <cellStyle name="40% - Accent2 7 2" xfId="270"/>
    <cellStyle name="40% - Accent2 8" xfId="271"/>
    <cellStyle name="40% - Accent2 8 2" xfId="272"/>
    <cellStyle name="40% - Accent2 9" xfId="273"/>
    <cellStyle name="40% - Accent3 10" xfId="274"/>
    <cellStyle name="40% - Accent3 11" xfId="275"/>
    <cellStyle name="40% - Accent3 12" xfId="276"/>
    <cellStyle name="40% - Accent3 2" xfId="277"/>
    <cellStyle name="40% - Accent3 2 2" xfId="278"/>
    <cellStyle name="40% - Accent3 2 2 2" xfId="279"/>
    <cellStyle name="40% - Accent3 2 2 2 2" xfId="280"/>
    <cellStyle name="40% - Accent3 2 2 3" xfId="281"/>
    <cellStyle name="40% - Accent3 2 3" xfId="282"/>
    <cellStyle name="40% - Accent3 2 3 2" xfId="283"/>
    <cellStyle name="40% - Accent3 2 3 2 2" xfId="284"/>
    <cellStyle name="40% - Accent3 2 3 3" xfId="285"/>
    <cellStyle name="40% - Accent3 2 4" xfId="286"/>
    <cellStyle name="40% - Accent3 2 4 2" xfId="287"/>
    <cellStyle name="40% - Accent3 2 5" xfId="288"/>
    <cellStyle name="40% - Accent3 2 5 2" xfId="289"/>
    <cellStyle name="40% - Accent3 2 6" xfId="290"/>
    <cellStyle name="40% - Accent3 3" xfId="291"/>
    <cellStyle name="40% - Accent3 3 2" xfId="292"/>
    <cellStyle name="40% - Accent3 3 2 2" xfId="293"/>
    <cellStyle name="40% - Accent3 3 3" xfId="294"/>
    <cellStyle name="40% - Accent3 4" xfId="295"/>
    <cellStyle name="40% - Accent3 4 2" xfId="296"/>
    <cellStyle name="40% - Accent3 4 2 2" xfId="297"/>
    <cellStyle name="40% - Accent3 4 3" xfId="298"/>
    <cellStyle name="40% - Accent3 5" xfId="299"/>
    <cellStyle name="40% - Accent3 5 2" xfId="300"/>
    <cellStyle name="40% - Accent3 6" xfId="301"/>
    <cellStyle name="40% - Accent3 6 2" xfId="302"/>
    <cellStyle name="40% - Accent3 7" xfId="303"/>
    <cellStyle name="40% - Accent3 7 2" xfId="304"/>
    <cellStyle name="40% - Accent3 8" xfId="305"/>
    <cellStyle name="40% - Accent3 8 2" xfId="306"/>
    <cellStyle name="40% - Accent3 9" xfId="307"/>
    <cellStyle name="40% - Accent4 10" xfId="308"/>
    <cellStyle name="40% - Accent4 11" xfId="309"/>
    <cellStyle name="40% - Accent4 12" xfId="310"/>
    <cellStyle name="40% - Accent4 2" xfId="311"/>
    <cellStyle name="40% - Accent4 2 2" xfId="312"/>
    <cellStyle name="40% - Accent4 2 2 2" xfId="313"/>
    <cellStyle name="40% - Accent4 2 2 2 2" xfId="314"/>
    <cellStyle name="40% - Accent4 2 2 3" xfId="315"/>
    <cellStyle name="40% - Accent4 2 3" xfId="316"/>
    <cellStyle name="40% - Accent4 2 3 2" xfId="317"/>
    <cellStyle name="40% - Accent4 2 3 2 2" xfId="318"/>
    <cellStyle name="40% - Accent4 2 3 3" xfId="319"/>
    <cellStyle name="40% - Accent4 2 4" xfId="320"/>
    <cellStyle name="40% - Accent4 2 4 2" xfId="321"/>
    <cellStyle name="40% - Accent4 2 5" xfId="322"/>
    <cellStyle name="40% - Accent4 2 5 2" xfId="323"/>
    <cellStyle name="40% - Accent4 2 6" xfId="324"/>
    <cellStyle name="40% - Accent4 3" xfId="325"/>
    <cellStyle name="40% - Accent4 3 2" xfId="326"/>
    <cellStyle name="40% - Accent4 3 2 2" xfId="327"/>
    <cellStyle name="40% - Accent4 3 3" xfId="328"/>
    <cellStyle name="40% - Accent4 4" xfId="329"/>
    <cellStyle name="40% - Accent4 4 2" xfId="330"/>
    <cellStyle name="40% - Accent4 4 2 2" xfId="331"/>
    <cellStyle name="40% - Accent4 4 3" xfId="332"/>
    <cellStyle name="40% - Accent4 5" xfId="333"/>
    <cellStyle name="40% - Accent4 5 2" xfId="334"/>
    <cellStyle name="40% - Accent4 6" xfId="335"/>
    <cellStyle name="40% - Accent4 6 2" xfId="336"/>
    <cellStyle name="40% - Accent4 7" xfId="337"/>
    <cellStyle name="40% - Accent4 7 2" xfId="338"/>
    <cellStyle name="40% - Accent4 8" xfId="339"/>
    <cellStyle name="40% - Accent4 8 2" xfId="340"/>
    <cellStyle name="40% - Accent4 9" xfId="341"/>
    <cellStyle name="40% - Accent5 10" xfId="342"/>
    <cellStyle name="40% - Accent5 11" xfId="343"/>
    <cellStyle name="40% - Accent5 12" xfId="344"/>
    <cellStyle name="40% - Accent5 2" xfId="345"/>
    <cellStyle name="40% - Accent5 2 2" xfId="346"/>
    <cellStyle name="40% - Accent5 2 2 2" xfId="347"/>
    <cellStyle name="40% - Accent5 2 2 2 2" xfId="348"/>
    <cellStyle name="40% - Accent5 2 2 3" xfId="349"/>
    <cellStyle name="40% - Accent5 2 3" xfId="350"/>
    <cellStyle name="40% - Accent5 2 3 2" xfId="351"/>
    <cellStyle name="40% - Accent5 2 3 2 2" xfId="352"/>
    <cellStyle name="40% - Accent5 2 3 3" xfId="353"/>
    <cellStyle name="40% - Accent5 2 4" xfId="354"/>
    <cellStyle name="40% - Accent5 2 4 2" xfId="355"/>
    <cellStyle name="40% - Accent5 2 5" xfId="356"/>
    <cellStyle name="40% - Accent5 2 5 2" xfId="357"/>
    <cellStyle name="40% - Accent5 2 6" xfId="358"/>
    <cellStyle name="40% - Accent5 3" xfId="359"/>
    <cellStyle name="40% - Accent5 3 2" xfId="360"/>
    <cellStyle name="40% - Accent5 3 2 2" xfId="361"/>
    <cellStyle name="40% - Accent5 3 3" xfId="362"/>
    <cellStyle name="40% - Accent5 4" xfId="363"/>
    <cellStyle name="40% - Accent5 4 2" xfId="364"/>
    <cellStyle name="40% - Accent5 4 2 2" xfId="365"/>
    <cellStyle name="40% - Accent5 4 3" xfId="366"/>
    <cellStyle name="40% - Accent5 5" xfId="367"/>
    <cellStyle name="40% - Accent5 5 2" xfId="368"/>
    <cellStyle name="40% - Accent5 6" xfId="369"/>
    <cellStyle name="40% - Accent5 6 2" xfId="370"/>
    <cellStyle name="40% - Accent5 7" xfId="371"/>
    <cellStyle name="40% - Accent5 7 2" xfId="372"/>
    <cellStyle name="40% - Accent5 8" xfId="373"/>
    <cellStyle name="40% - Accent5 8 2" xfId="374"/>
    <cellStyle name="40% - Accent5 9" xfId="375"/>
    <cellStyle name="40% - Accent6 10" xfId="376"/>
    <cellStyle name="40% - Accent6 11" xfId="377"/>
    <cellStyle name="40% - Accent6 12" xfId="378"/>
    <cellStyle name="40% - Accent6 2" xfId="379"/>
    <cellStyle name="40% - Accent6 2 2" xfId="380"/>
    <cellStyle name="40% - Accent6 2 2 2" xfId="381"/>
    <cellStyle name="40% - Accent6 2 2 2 2" xfId="382"/>
    <cellStyle name="40% - Accent6 2 2 3" xfId="383"/>
    <cellStyle name="40% - Accent6 2 3" xfId="384"/>
    <cellStyle name="40% - Accent6 2 3 2" xfId="385"/>
    <cellStyle name="40% - Accent6 2 3 2 2" xfId="386"/>
    <cellStyle name="40% - Accent6 2 3 3" xfId="387"/>
    <cellStyle name="40% - Accent6 2 4" xfId="388"/>
    <cellStyle name="40% - Accent6 2 4 2" xfId="389"/>
    <cellStyle name="40% - Accent6 2 5" xfId="390"/>
    <cellStyle name="40% - Accent6 2 5 2" xfId="391"/>
    <cellStyle name="40% - Accent6 2 6" xfId="392"/>
    <cellStyle name="40% - Accent6 3" xfId="393"/>
    <cellStyle name="40% - Accent6 3 2" xfId="394"/>
    <cellStyle name="40% - Accent6 3 2 2" xfId="395"/>
    <cellStyle name="40% - Accent6 3 3" xfId="396"/>
    <cellStyle name="40% - Accent6 4" xfId="397"/>
    <cellStyle name="40% - Accent6 4 2" xfId="398"/>
    <cellStyle name="40% - Accent6 4 2 2" xfId="399"/>
    <cellStyle name="40% - Accent6 4 3" xfId="400"/>
    <cellStyle name="40% - Accent6 5" xfId="401"/>
    <cellStyle name="40% - Accent6 5 2" xfId="402"/>
    <cellStyle name="40% - Accent6 6" xfId="403"/>
    <cellStyle name="40% - Accent6 6 2" xfId="404"/>
    <cellStyle name="40% - Accent6 7" xfId="405"/>
    <cellStyle name="40% - Accent6 7 2" xfId="406"/>
    <cellStyle name="40% - Accent6 8" xfId="407"/>
    <cellStyle name="40% - Accent6 8 2" xfId="408"/>
    <cellStyle name="40% - Accent6 9" xfId="409"/>
    <cellStyle name="60% - Accent1 2" xfId="410"/>
    <cellStyle name="60% - Accent2 2" xfId="411"/>
    <cellStyle name="60% - Accent3 2" xfId="412"/>
    <cellStyle name="60% - Accent4 2" xfId="413"/>
    <cellStyle name="60% - Accent5 2" xfId="414"/>
    <cellStyle name="60% - Accent6 2" xfId="415"/>
    <cellStyle name="Accent1 2" xfId="416"/>
    <cellStyle name="Accent2 2" xfId="417"/>
    <cellStyle name="Accent3 2" xfId="418"/>
    <cellStyle name="Accent4 2" xfId="419"/>
    <cellStyle name="Accent5 2" xfId="420"/>
    <cellStyle name="Accent6 2" xfId="421"/>
    <cellStyle name="Bad 2" xfId="422"/>
    <cellStyle name="Calculation 2" xfId="423"/>
    <cellStyle name="Check Cell 2" xfId="424"/>
    <cellStyle name="Comma [0] 2" xfId="425"/>
    <cellStyle name="Comma 10" xfId="426"/>
    <cellStyle name="Comma 100" xfId="427"/>
    <cellStyle name="Comma 100 2" xfId="428"/>
    <cellStyle name="Comma 100 2 2" xfId="429"/>
    <cellStyle name="Comma 100 3" xfId="430"/>
    <cellStyle name="Comma 101" xfId="431"/>
    <cellStyle name="Comma 101 2" xfId="432"/>
    <cellStyle name="Comma 101 2 2" xfId="433"/>
    <cellStyle name="Comma 101 3" xfId="434"/>
    <cellStyle name="Comma 102" xfId="435"/>
    <cellStyle name="Comma 103" xfId="436"/>
    <cellStyle name="Comma 103 2" xfId="437"/>
    <cellStyle name="Comma 104" xfId="438"/>
    <cellStyle name="Comma 104 2" xfId="439"/>
    <cellStyle name="Comma 105" xfId="440"/>
    <cellStyle name="Comma 105 2" xfId="441"/>
    <cellStyle name="Comma 106" xfId="442"/>
    <cellStyle name="Comma 106 2" xfId="443"/>
    <cellStyle name="Comma 107" xfId="444"/>
    <cellStyle name="Comma 107 2" xfId="445"/>
    <cellStyle name="Comma 108" xfId="446"/>
    <cellStyle name="Comma 109" xfId="447"/>
    <cellStyle name="Comma 11" xfId="448"/>
    <cellStyle name="Comma 110" xfId="449"/>
    <cellStyle name="Comma 111" xfId="450"/>
    <cellStyle name="Comma 111 2" xfId="451"/>
    <cellStyle name="Comma 112" xfId="452"/>
    <cellStyle name="Comma 112 2" xfId="453"/>
    <cellStyle name="Comma 113" xfId="454"/>
    <cellStyle name="Comma 113 2" xfId="455"/>
    <cellStyle name="Comma 114" xfId="456"/>
    <cellStyle name="Comma 114 2" xfId="457"/>
    <cellStyle name="Comma 115" xfId="458"/>
    <cellStyle name="Comma 115 2" xfId="459"/>
    <cellStyle name="Comma 116" xfId="460"/>
    <cellStyle name="Comma 116 2" xfId="461"/>
    <cellStyle name="Comma 117" xfId="462"/>
    <cellStyle name="Comma 117 2" xfId="463"/>
    <cellStyle name="Comma 118" xfId="464"/>
    <cellStyle name="Comma 118 2" xfId="465"/>
    <cellStyle name="Comma 119" xfId="466"/>
    <cellStyle name="Comma 119 2" xfId="467"/>
    <cellStyle name="Comma 12" xfId="468"/>
    <cellStyle name="Comma 120" xfId="469"/>
    <cellStyle name="Comma 120 2" xfId="470"/>
    <cellStyle name="Comma 121" xfId="471"/>
    <cellStyle name="Comma 122" xfId="472"/>
    <cellStyle name="Comma 123" xfId="473"/>
    <cellStyle name="Comma 123 2" xfId="474"/>
    <cellStyle name="Comma 124" xfId="475"/>
    <cellStyle name="Comma 124 2" xfId="476"/>
    <cellStyle name="Comma 125" xfId="477"/>
    <cellStyle name="Comma 125 2" xfId="478"/>
    <cellStyle name="Comma 126" xfId="479"/>
    <cellStyle name="Comma 126 2" xfId="480"/>
    <cellStyle name="Comma 127" xfId="481"/>
    <cellStyle name="Comma 128" xfId="482"/>
    <cellStyle name="Comma 129" xfId="483"/>
    <cellStyle name="Comma 13" xfId="484"/>
    <cellStyle name="Comma 14" xfId="485"/>
    <cellStyle name="Comma 15" xfId="486"/>
    <cellStyle name="Comma 16" xfId="487"/>
    <cellStyle name="Comma 17" xfId="488"/>
    <cellStyle name="Comma 18" xfId="489"/>
    <cellStyle name="Comma 19" xfId="490"/>
    <cellStyle name="Comma 2" xfId="491"/>
    <cellStyle name="Comma 2 2" xfId="492"/>
    <cellStyle name="Comma 2 3" xfId="493"/>
    <cellStyle name="Comma 20" xfId="494"/>
    <cellStyle name="Comma 21" xfId="495"/>
    <cellStyle name="Comma 22" xfId="496"/>
    <cellStyle name="Comma 23" xfId="497"/>
    <cellStyle name="Comma 24" xfId="498"/>
    <cellStyle name="Comma 25" xfId="499"/>
    <cellStyle name="Comma 26" xfId="500"/>
    <cellStyle name="Comma 27" xfId="501"/>
    <cellStyle name="Comma 28" xfId="502"/>
    <cellStyle name="Comma 29" xfId="503"/>
    <cellStyle name="Comma 3" xfId="504"/>
    <cellStyle name="Comma 3 10" xfId="505"/>
    <cellStyle name="Comma 3 10 2" xfId="506"/>
    <cellStyle name="Comma 3 11" xfId="507"/>
    <cellStyle name="Comma 3 12" xfId="508"/>
    <cellStyle name="Comma 3 2" xfId="509"/>
    <cellStyle name="Comma 3 2 2" xfId="510"/>
    <cellStyle name="Comma 3 2 2 2" xfId="511"/>
    <cellStyle name="Comma 3 2 2 2 2" xfId="512"/>
    <cellStyle name="Comma 3 2 2 2 2 2" xfId="513"/>
    <cellStyle name="Comma 3 2 2 2 2 2 2" xfId="514"/>
    <cellStyle name="Comma 3 2 2 2 2 3" xfId="515"/>
    <cellStyle name="Comma 3 2 2 2 3" xfId="516"/>
    <cellStyle name="Comma 3 2 2 2 3 2" xfId="517"/>
    <cellStyle name="Comma 3 2 2 2 3 2 2" xfId="518"/>
    <cellStyle name="Comma 3 2 2 2 3 3" xfId="519"/>
    <cellStyle name="Comma 3 2 2 2 4" xfId="520"/>
    <cellStyle name="Comma 3 2 2 2 4 2" xfId="521"/>
    <cellStyle name="Comma 3 2 2 2 5" xfId="522"/>
    <cellStyle name="Comma 3 2 2 2 5 2" xfId="523"/>
    <cellStyle name="Comma 3 2 2 2 6" xfId="524"/>
    <cellStyle name="Comma 3 2 2 3" xfId="525"/>
    <cellStyle name="Comma 3 2 2 3 2" xfId="526"/>
    <cellStyle name="Comma 3 2 2 3 2 2" xfId="527"/>
    <cellStyle name="Comma 3 2 2 3 3" xfId="528"/>
    <cellStyle name="Comma 3 2 2 4" xfId="529"/>
    <cellStyle name="Comma 3 2 2 4 2" xfId="530"/>
    <cellStyle name="Comma 3 2 2 4 2 2" xfId="531"/>
    <cellStyle name="Comma 3 2 2 4 3" xfId="532"/>
    <cellStyle name="Comma 3 2 2 5" xfId="533"/>
    <cellStyle name="Comma 3 2 2 5 2" xfId="534"/>
    <cellStyle name="Comma 3 2 2 6" xfId="535"/>
    <cellStyle name="Comma 3 2 2 6 2" xfId="536"/>
    <cellStyle name="Comma 3 2 2 7" xfId="537"/>
    <cellStyle name="Comma 3 2 3" xfId="538"/>
    <cellStyle name="Comma 3 2 3 2" xfId="539"/>
    <cellStyle name="Comma 3 2 3 2 2" xfId="540"/>
    <cellStyle name="Comma 3 2 3 2 2 2" xfId="541"/>
    <cellStyle name="Comma 3 2 3 2 2 2 2" xfId="542"/>
    <cellStyle name="Comma 3 2 3 2 2 3" xfId="543"/>
    <cellStyle name="Comma 3 2 3 2 3" xfId="544"/>
    <cellStyle name="Comma 3 2 3 2 3 2" xfId="545"/>
    <cellStyle name="Comma 3 2 3 2 3 2 2" xfId="546"/>
    <cellStyle name="Comma 3 2 3 2 3 3" xfId="547"/>
    <cellStyle name="Comma 3 2 3 2 4" xfId="548"/>
    <cellStyle name="Comma 3 2 3 2 4 2" xfId="549"/>
    <cellStyle name="Comma 3 2 3 2 5" xfId="550"/>
    <cellStyle name="Comma 3 2 3 2 5 2" xfId="551"/>
    <cellStyle name="Comma 3 2 3 2 6" xfId="552"/>
    <cellStyle name="Comma 3 2 3 3" xfId="553"/>
    <cellStyle name="Comma 3 2 3 3 2" xfId="554"/>
    <cellStyle name="Comma 3 2 3 3 2 2" xfId="555"/>
    <cellStyle name="Comma 3 2 3 3 3" xfId="556"/>
    <cellStyle name="Comma 3 2 3 4" xfId="557"/>
    <cellStyle name="Comma 3 2 3 4 2" xfId="558"/>
    <cellStyle name="Comma 3 2 3 4 2 2" xfId="559"/>
    <cellStyle name="Comma 3 2 3 4 3" xfId="560"/>
    <cellStyle name="Comma 3 2 3 5" xfId="561"/>
    <cellStyle name="Comma 3 2 3 5 2" xfId="562"/>
    <cellStyle name="Comma 3 2 3 6" xfId="563"/>
    <cellStyle name="Comma 3 2 3 6 2" xfId="564"/>
    <cellStyle name="Comma 3 2 3 7" xfId="565"/>
    <cellStyle name="Comma 3 2 4" xfId="566"/>
    <cellStyle name="Comma 3 2 4 2" xfId="567"/>
    <cellStyle name="Comma 3 2 4 2 2" xfId="568"/>
    <cellStyle name="Comma 3 2 4 2 2 2" xfId="569"/>
    <cellStyle name="Comma 3 2 4 2 3" xfId="570"/>
    <cellStyle name="Comma 3 2 4 3" xfId="571"/>
    <cellStyle name="Comma 3 2 4 3 2" xfId="572"/>
    <cellStyle name="Comma 3 2 4 3 2 2" xfId="573"/>
    <cellStyle name="Comma 3 2 4 3 3" xfId="574"/>
    <cellStyle name="Comma 3 2 4 4" xfId="575"/>
    <cellStyle name="Comma 3 2 4 4 2" xfId="576"/>
    <cellStyle name="Comma 3 2 4 5" xfId="577"/>
    <cellStyle name="Comma 3 2 4 5 2" xfId="578"/>
    <cellStyle name="Comma 3 2 4 6" xfId="579"/>
    <cellStyle name="Comma 3 2 5" xfId="580"/>
    <cellStyle name="Comma 3 2 5 2" xfId="581"/>
    <cellStyle name="Comma 3 2 5 2 2" xfId="582"/>
    <cellStyle name="Comma 3 2 5 3" xfId="583"/>
    <cellStyle name="Comma 3 2 6" xfId="584"/>
    <cellStyle name="Comma 3 2 6 2" xfId="585"/>
    <cellStyle name="Comma 3 2 6 2 2" xfId="586"/>
    <cellStyle name="Comma 3 2 6 3" xfId="587"/>
    <cellStyle name="Comma 3 2 7" xfId="588"/>
    <cellStyle name="Comma 3 2 7 2" xfId="589"/>
    <cellStyle name="Comma 3 2 8" xfId="590"/>
    <cellStyle name="Comma 3 2 8 2" xfId="591"/>
    <cellStyle name="Comma 3 2 9" xfId="592"/>
    <cellStyle name="Comma 3 3" xfId="593"/>
    <cellStyle name="Comma 3 3 2" xfId="594"/>
    <cellStyle name="Comma 3 3 2 2" xfId="595"/>
    <cellStyle name="Comma 3 3 2 2 2" xfId="596"/>
    <cellStyle name="Comma 3 3 2 2 2 2" xfId="597"/>
    <cellStyle name="Comma 3 3 2 2 3" xfId="598"/>
    <cellStyle name="Comma 3 3 2 3" xfId="599"/>
    <cellStyle name="Comma 3 3 2 3 2" xfId="600"/>
    <cellStyle name="Comma 3 3 2 3 2 2" xfId="601"/>
    <cellStyle name="Comma 3 3 2 3 3" xfId="602"/>
    <cellStyle name="Comma 3 3 2 4" xfId="603"/>
    <cellStyle name="Comma 3 3 2 4 2" xfId="604"/>
    <cellStyle name="Comma 3 3 2 5" xfId="605"/>
    <cellStyle name="Comma 3 3 2 5 2" xfId="606"/>
    <cellStyle name="Comma 3 3 2 6" xfId="607"/>
    <cellStyle name="Comma 3 3 3" xfId="608"/>
    <cellStyle name="Comma 3 3 3 2" xfId="609"/>
    <cellStyle name="Comma 3 3 3 2 2" xfId="610"/>
    <cellStyle name="Comma 3 3 3 3" xfId="611"/>
    <cellStyle name="Comma 3 3 4" xfId="612"/>
    <cellStyle name="Comma 3 3 4 2" xfId="613"/>
    <cellStyle name="Comma 3 3 4 2 2" xfId="614"/>
    <cellStyle name="Comma 3 3 4 3" xfId="615"/>
    <cellStyle name="Comma 3 3 5" xfId="616"/>
    <cellStyle name="Comma 3 3 5 2" xfId="617"/>
    <cellStyle name="Comma 3 3 6" xfId="618"/>
    <cellStyle name="Comma 3 3 6 2" xfId="619"/>
    <cellStyle name="Comma 3 3 7" xfId="620"/>
    <cellStyle name="Comma 3 4" xfId="621"/>
    <cellStyle name="Comma 3 4 2" xfId="622"/>
    <cellStyle name="Comma 3 4 2 2" xfId="623"/>
    <cellStyle name="Comma 3 4 2 2 2" xfId="624"/>
    <cellStyle name="Comma 3 4 2 2 2 2" xfId="625"/>
    <cellStyle name="Comma 3 4 2 2 3" xfId="626"/>
    <cellStyle name="Comma 3 4 2 3" xfId="627"/>
    <cellStyle name="Comma 3 4 2 3 2" xfId="628"/>
    <cellStyle name="Comma 3 4 2 3 2 2" xfId="629"/>
    <cellStyle name="Comma 3 4 2 3 3" xfId="630"/>
    <cellStyle name="Comma 3 4 2 4" xfId="631"/>
    <cellStyle name="Comma 3 4 2 4 2" xfId="632"/>
    <cellStyle name="Comma 3 4 2 5" xfId="633"/>
    <cellStyle name="Comma 3 4 2 5 2" xfId="634"/>
    <cellStyle name="Comma 3 4 2 6" xfId="635"/>
    <cellStyle name="Comma 3 4 3" xfId="636"/>
    <cellStyle name="Comma 3 4 3 2" xfId="637"/>
    <cellStyle name="Comma 3 4 3 2 2" xfId="638"/>
    <cellStyle name="Comma 3 4 3 3" xfId="639"/>
    <cellStyle name="Comma 3 4 4" xfId="640"/>
    <cellStyle name="Comma 3 4 4 2" xfId="641"/>
    <cellStyle name="Comma 3 4 4 2 2" xfId="642"/>
    <cellStyle name="Comma 3 4 4 3" xfId="643"/>
    <cellStyle name="Comma 3 4 5" xfId="644"/>
    <cellStyle name="Comma 3 4 5 2" xfId="645"/>
    <cellStyle name="Comma 3 4 6" xfId="646"/>
    <cellStyle name="Comma 3 4 6 2" xfId="647"/>
    <cellStyle name="Comma 3 4 7" xfId="648"/>
    <cellStyle name="Comma 3 4 7 2" xfId="649"/>
    <cellStyle name="Comma 3 5" xfId="650"/>
    <cellStyle name="Comma 3 5 2" xfId="651"/>
    <cellStyle name="Comma 3 5 2 2" xfId="652"/>
    <cellStyle name="Comma 3 5 2 2 2" xfId="653"/>
    <cellStyle name="Comma 3 5 2 3" xfId="654"/>
    <cellStyle name="Comma 3 5 3" xfId="655"/>
    <cellStyle name="Comma 3 5 3 2" xfId="656"/>
    <cellStyle name="Comma 3 5 3 2 2" xfId="657"/>
    <cellStyle name="Comma 3 5 3 3" xfId="658"/>
    <cellStyle name="Comma 3 5 4" xfId="659"/>
    <cellStyle name="Comma 3 5 4 2" xfId="660"/>
    <cellStyle name="Comma 3 5 5" xfId="661"/>
    <cellStyle name="Comma 3 5 5 2" xfId="662"/>
    <cellStyle name="Comma 3 5 6" xfId="663"/>
    <cellStyle name="Comma 3 6" xfId="664"/>
    <cellStyle name="Comma 3 6 2" xfId="665"/>
    <cellStyle name="Comma 3 6 2 2" xfId="666"/>
    <cellStyle name="Comma 3 6 3" xfId="667"/>
    <cellStyle name="Comma 3 7" xfId="668"/>
    <cellStyle name="Comma 3 7 2" xfId="669"/>
    <cellStyle name="Comma 3 7 2 2" xfId="670"/>
    <cellStyle name="Comma 3 7 3" xfId="671"/>
    <cellStyle name="Comma 3 8" xfId="672"/>
    <cellStyle name="Comma 3 8 2" xfId="673"/>
    <cellStyle name="Comma 3 9" xfId="674"/>
    <cellStyle name="Comma 3 9 2" xfId="675"/>
    <cellStyle name="Comma 30" xfId="676"/>
    <cellStyle name="Comma 31" xfId="677"/>
    <cellStyle name="Comma 32" xfId="678"/>
    <cellStyle name="Comma 33" xfId="679"/>
    <cellStyle name="Comma 34" xfId="680"/>
    <cellStyle name="Comma 35" xfId="681"/>
    <cellStyle name="Comma 36" xfId="682"/>
    <cellStyle name="Comma 37" xfId="683"/>
    <cellStyle name="Comma 38" xfId="684"/>
    <cellStyle name="Comma 39" xfId="685"/>
    <cellStyle name="Comma 4" xfId="686"/>
    <cellStyle name="Comma 4 2" xfId="687"/>
    <cellStyle name="Comma 4 2 2" xfId="688"/>
    <cellStyle name="Comma 4 3" xfId="689"/>
    <cellStyle name="Comma 40" xfId="690"/>
    <cellStyle name="Comma 41" xfId="691"/>
    <cellStyle name="Comma 42" xfId="692"/>
    <cellStyle name="Comma 43" xfId="693"/>
    <cellStyle name="Comma 43 2" xfId="694"/>
    <cellStyle name="Comma 43 2 2" xfId="695"/>
    <cellStyle name="Comma 43 2 2 2" xfId="696"/>
    <cellStyle name="Comma 43 2 3" xfId="697"/>
    <cellStyle name="Comma 43 3" xfId="698"/>
    <cellStyle name="Comma 43 3 2" xfId="699"/>
    <cellStyle name="Comma 43 3 2 2" xfId="700"/>
    <cellStyle name="Comma 43 3 3" xfId="701"/>
    <cellStyle name="Comma 43 4" xfId="702"/>
    <cellStyle name="Comma 43 4 2" xfId="703"/>
    <cellStyle name="Comma 43 5" xfId="704"/>
    <cellStyle name="Comma 43 5 2" xfId="705"/>
    <cellStyle name="Comma 43 6" xfId="706"/>
    <cellStyle name="Comma 44" xfId="707"/>
    <cellStyle name="Comma 44 2" xfId="708"/>
    <cellStyle name="Comma 44 2 2" xfId="709"/>
    <cellStyle name="Comma 44 2 2 2" xfId="710"/>
    <cellStyle name="Comma 44 2 3" xfId="711"/>
    <cellStyle name="Comma 44 3" xfId="712"/>
    <cellStyle name="Comma 44 3 2" xfId="713"/>
    <cellStyle name="Comma 44 3 2 2" xfId="714"/>
    <cellStyle name="Comma 44 3 3" xfId="715"/>
    <cellStyle name="Comma 44 4" xfId="716"/>
    <cellStyle name="Comma 44 4 2" xfId="717"/>
    <cellStyle name="Comma 44 5" xfId="718"/>
    <cellStyle name="Comma 44 5 2" xfId="719"/>
    <cellStyle name="Comma 44 6" xfId="720"/>
    <cellStyle name="Comma 45" xfId="721"/>
    <cellStyle name="Comma 45 2" xfId="722"/>
    <cellStyle name="Comma 45 2 2" xfId="723"/>
    <cellStyle name="Comma 45 2 2 2" xfId="724"/>
    <cellStyle name="Comma 45 2 3" xfId="725"/>
    <cellStyle name="Comma 45 3" xfId="726"/>
    <cellStyle name="Comma 45 3 2" xfId="727"/>
    <cellStyle name="Comma 45 3 2 2" xfId="728"/>
    <cellStyle name="Comma 45 3 3" xfId="729"/>
    <cellStyle name="Comma 45 4" xfId="730"/>
    <cellStyle name="Comma 45 4 2" xfId="731"/>
    <cellStyle name="Comma 45 5" xfId="732"/>
    <cellStyle name="Comma 45 5 2" xfId="733"/>
    <cellStyle name="Comma 45 6" xfId="734"/>
    <cellStyle name="Comma 46" xfId="735"/>
    <cellStyle name="Comma 46 2" xfId="736"/>
    <cellStyle name="Comma 46 2 2" xfId="737"/>
    <cellStyle name="Comma 46 2 2 2" xfId="738"/>
    <cellStyle name="Comma 46 2 3" xfId="739"/>
    <cellStyle name="Comma 46 3" xfId="740"/>
    <cellStyle name="Comma 46 3 2" xfId="741"/>
    <cellStyle name="Comma 46 3 2 2" xfId="742"/>
    <cellStyle name="Comma 46 3 3" xfId="743"/>
    <cellStyle name="Comma 46 4" xfId="744"/>
    <cellStyle name="Comma 46 4 2" xfId="745"/>
    <cellStyle name="Comma 46 5" xfId="746"/>
    <cellStyle name="Comma 46 5 2" xfId="747"/>
    <cellStyle name="Comma 46 6" xfId="748"/>
    <cellStyle name="Comma 47" xfId="749"/>
    <cellStyle name="Comma 47 2" xfId="750"/>
    <cellStyle name="Comma 47 2 2" xfId="751"/>
    <cellStyle name="Comma 47 2 2 2" xfId="752"/>
    <cellStyle name="Comma 47 2 3" xfId="753"/>
    <cellStyle name="Comma 47 3" xfId="754"/>
    <cellStyle name="Comma 47 3 2" xfId="755"/>
    <cellStyle name="Comma 47 3 2 2" xfId="756"/>
    <cellStyle name="Comma 47 3 3" xfId="757"/>
    <cellStyle name="Comma 47 4" xfId="758"/>
    <cellStyle name="Comma 47 4 2" xfId="759"/>
    <cellStyle name="Comma 47 5" xfId="760"/>
    <cellStyle name="Comma 47 5 2" xfId="761"/>
    <cellStyle name="Comma 47 6" xfId="762"/>
    <cellStyle name="Comma 48" xfId="763"/>
    <cellStyle name="Comma 48 2" xfId="764"/>
    <cellStyle name="Comma 48 2 2" xfId="765"/>
    <cellStyle name="Comma 48 2 2 2" xfId="766"/>
    <cellStyle name="Comma 48 2 3" xfId="767"/>
    <cellStyle name="Comma 48 3" xfId="768"/>
    <cellStyle name="Comma 48 3 2" xfId="769"/>
    <cellStyle name="Comma 48 3 2 2" xfId="770"/>
    <cellStyle name="Comma 48 3 3" xfId="771"/>
    <cellStyle name="Comma 48 4" xfId="772"/>
    <cellStyle name="Comma 48 4 2" xfId="773"/>
    <cellStyle name="Comma 48 5" xfId="774"/>
    <cellStyle name="Comma 48 5 2" xfId="775"/>
    <cellStyle name="Comma 48 6" xfId="776"/>
    <cellStyle name="Comma 49" xfId="777"/>
    <cellStyle name="Comma 49 2" xfId="778"/>
    <cellStyle name="Comma 49 2 2" xfId="779"/>
    <cellStyle name="Comma 49 2 2 2" xfId="780"/>
    <cellStyle name="Comma 49 2 3" xfId="781"/>
    <cellStyle name="Comma 49 3" xfId="782"/>
    <cellStyle name="Comma 49 3 2" xfId="783"/>
    <cellStyle name="Comma 49 3 2 2" xfId="784"/>
    <cellStyle name="Comma 49 3 3" xfId="785"/>
    <cellStyle name="Comma 49 4" xfId="786"/>
    <cellStyle name="Comma 49 4 2" xfId="787"/>
    <cellStyle name="Comma 49 5" xfId="788"/>
    <cellStyle name="Comma 49 5 2" xfId="789"/>
    <cellStyle name="Comma 49 6" xfId="790"/>
    <cellStyle name="Comma 5" xfId="791"/>
    <cellStyle name="Comma 5 10" xfId="792"/>
    <cellStyle name="Comma 5 2" xfId="793"/>
    <cellStyle name="Comma 5 2 2" xfId="794"/>
    <cellStyle name="Comma 5 2 2 2" xfId="795"/>
    <cellStyle name="Comma 5 2 2 2 2" xfId="796"/>
    <cellStyle name="Comma 5 2 2 2 2 2" xfId="797"/>
    <cellStyle name="Comma 5 2 2 2 3" xfId="798"/>
    <cellStyle name="Comma 5 2 2 3" xfId="799"/>
    <cellStyle name="Comma 5 2 2 3 2" xfId="800"/>
    <cellStyle name="Comma 5 2 2 4" xfId="801"/>
    <cellStyle name="Comma 5 2 3" xfId="802"/>
    <cellStyle name="Comma 5 2 3 2" xfId="803"/>
    <cellStyle name="Comma 5 2 3 2 2" xfId="804"/>
    <cellStyle name="Comma 5 2 3 2 2 2" xfId="805"/>
    <cellStyle name="Comma 5 2 3 2 3" xfId="806"/>
    <cellStyle name="Comma 5 2 3 3" xfId="807"/>
    <cellStyle name="Comma 5 2 3 3 2" xfId="808"/>
    <cellStyle name="Comma 5 2 3 4" xfId="809"/>
    <cellStyle name="Comma 5 2 4" xfId="810"/>
    <cellStyle name="Comma 5 2 4 2" xfId="811"/>
    <cellStyle name="Comma 5 2 4 2 2" xfId="812"/>
    <cellStyle name="Comma 5 2 4 3" xfId="813"/>
    <cellStyle name="Comma 5 2 5" xfId="814"/>
    <cellStyle name="Comma 5 2 5 2" xfId="815"/>
    <cellStyle name="Comma 5 2 6" xfId="816"/>
    <cellStyle name="Comma 5 3" xfId="817"/>
    <cellStyle name="Comma 5 3 2" xfId="818"/>
    <cellStyle name="Comma 5 3 2 2" xfId="819"/>
    <cellStyle name="Comma 5 3 2 2 2" xfId="820"/>
    <cellStyle name="Comma 5 3 2 2 2 2" xfId="821"/>
    <cellStyle name="Comma 5 3 2 2 3" xfId="822"/>
    <cellStyle name="Comma 5 3 2 3" xfId="823"/>
    <cellStyle name="Comma 5 3 2 3 2" xfId="824"/>
    <cellStyle name="Comma 5 3 2 4" xfId="825"/>
    <cellStyle name="Comma 5 3 3" xfId="826"/>
    <cellStyle name="Comma 5 3 3 2" xfId="827"/>
    <cellStyle name="Comma 5 3 3 2 2" xfId="828"/>
    <cellStyle name="Comma 5 3 3 2 2 2" xfId="829"/>
    <cellStyle name="Comma 5 3 3 2 3" xfId="830"/>
    <cellStyle name="Comma 5 3 3 3" xfId="831"/>
    <cellStyle name="Comma 5 3 3 3 2" xfId="832"/>
    <cellStyle name="Comma 5 3 3 4" xfId="833"/>
    <cellStyle name="Comma 5 3 4" xfId="834"/>
    <cellStyle name="Comma 5 3 4 2" xfId="835"/>
    <cellStyle name="Comma 5 3 4 2 2" xfId="836"/>
    <cellStyle name="Comma 5 3 4 3" xfId="837"/>
    <cellStyle name="Comma 5 3 5" xfId="838"/>
    <cellStyle name="Comma 5 3 5 2" xfId="839"/>
    <cellStyle name="Comma 5 3 6" xfId="840"/>
    <cellStyle name="Comma 5 4" xfId="841"/>
    <cellStyle name="Comma 5 4 2" xfId="842"/>
    <cellStyle name="Comma 5 4 2 2" xfId="843"/>
    <cellStyle name="Comma 5 4 2 2 2" xfId="844"/>
    <cellStyle name="Comma 5 4 2 2 2 2" xfId="845"/>
    <cellStyle name="Comma 5 4 2 2 3" xfId="846"/>
    <cellStyle name="Comma 5 4 2 3" xfId="847"/>
    <cellStyle name="Comma 5 4 2 3 2" xfId="848"/>
    <cellStyle name="Comma 5 4 2 4" xfId="849"/>
    <cellStyle name="Comma 5 4 3" xfId="850"/>
    <cellStyle name="Comma 5 4 3 2" xfId="851"/>
    <cellStyle name="Comma 5 4 3 2 2" xfId="852"/>
    <cellStyle name="Comma 5 4 3 2 2 2" xfId="853"/>
    <cellStyle name="Comma 5 4 3 2 3" xfId="854"/>
    <cellStyle name="Comma 5 4 3 3" xfId="855"/>
    <cellStyle name="Comma 5 4 3 3 2" xfId="856"/>
    <cellStyle name="Comma 5 4 3 4" xfId="857"/>
    <cellStyle name="Comma 5 4 4" xfId="858"/>
    <cellStyle name="Comma 5 4 4 2" xfId="859"/>
    <cellStyle name="Comma 5 4 4 2 2" xfId="860"/>
    <cellStyle name="Comma 5 4 4 3" xfId="861"/>
    <cellStyle name="Comma 5 4 5" xfId="862"/>
    <cellStyle name="Comma 5 4 5 2" xfId="863"/>
    <cellStyle name="Comma 5 4 6" xfId="864"/>
    <cellStyle name="Comma 5 5" xfId="865"/>
    <cellStyle name="Comma 5 5 2" xfId="866"/>
    <cellStyle name="Comma 5 5 2 2" xfId="867"/>
    <cellStyle name="Comma 5 5 2 2 2" xfId="868"/>
    <cellStyle name="Comma 5 5 2 3" xfId="869"/>
    <cellStyle name="Comma 5 5 3" xfId="870"/>
    <cellStyle name="Comma 5 5 3 2" xfId="871"/>
    <cellStyle name="Comma 5 5 4" xfId="872"/>
    <cellStyle name="Comma 5 6" xfId="873"/>
    <cellStyle name="Comma 5 6 2" xfId="874"/>
    <cellStyle name="Comma 5 6 2 2" xfId="875"/>
    <cellStyle name="Comma 5 6 2 2 2" xfId="876"/>
    <cellStyle name="Comma 5 6 2 3" xfId="877"/>
    <cellStyle name="Comma 5 6 3" xfId="878"/>
    <cellStyle name="Comma 5 6 3 2" xfId="879"/>
    <cellStyle name="Comma 5 6 4" xfId="880"/>
    <cellStyle name="Comma 5 7" xfId="881"/>
    <cellStyle name="Comma 5 7 2" xfId="882"/>
    <cellStyle name="Comma 5 7 2 2" xfId="883"/>
    <cellStyle name="Comma 5 7 3" xfId="884"/>
    <cellStyle name="Comma 5 8" xfId="885"/>
    <cellStyle name="Comma 5 8 2" xfId="886"/>
    <cellStyle name="Comma 5 9" xfId="887"/>
    <cellStyle name="Comma 50" xfId="888"/>
    <cellStyle name="Comma 51" xfId="889"/>
    <cellStyle name="Comma 52" xfId="890"/>
    <cellStyle name="Comma 53" xfId="891"/>
    <cellStyle name="Comma 54" xfId="892"/>
    <cellStyle name="Comma 55" xfId="893"/>
    <cellStyle name="Comma 56" xfId="894"/>
    <cellStyle name="Comma 57" xfId="895"/>
    <cellStyle name="Comma 58" xfId="896"/>
    <cellStyle name="Comma 59" xfId="897"/>
    <cellStyle name="Comma 6" xfId="898"/>
    <cellStyle name="Comma 60" xfId="899"/>
    <cellStyle name="Comma 60 2" xfId="900"/>
    <cellStyle name="Comma 60 2 2" xfId="901"/>
    <cellStyle name="Comma 60 2 2 2" xfId="902"/>
    <cellStyle name="Comma 60 2 3" xfId="903"/>
    <cellStyle name="Comma 60 3" xfId="904"/>
    <cellStyle name="Comma 60 3 2" xfId="905"/>
    <cellStyle name="Comma 60 3 2 2" xfId="906"/>
    <cellStyle name="Comma 60 3 3" xfId="907"/>
    <cellStyle name="Comma 60 4" xfId="908"/>
    <cellStyle name="Comma 60 4 2" xfId="909"/>
    <cellStyle name="Comma 60 5" xfId="910"/>
    <cellStyle name="Comma 60 5 2" xfId="911"/>
    <cellStyle name="Comma 60 6" xfId="912"/>
    <cellStyle name="Comma 61" xfId="913"/>
    <cellStyle name="Comma 61 2" xfId="914"/>
    <cellStyle name="Comma 61 2 2" xfId="915"/>
    <cellStyle name="Comma 61 2 2 2" xfId="916"/>
    <cellStyle name="Comma 61 2 3" xfId="917"/>
    <cellStyle name="Comma 61 3" xfId="918"/>
    <cellStyle name="Comma 61 3 2" xfId="919"/>
    <cellStyle name="Comma 61 3 2 2" xfId="920"/>
    <cellStyle name="Comma 61 3 3" xfId="921"/>
    <cellStyle name="Comma 61 4" xfId="922"/>
    <cellStyle name="Comma 61 4 2" xfId="923"/>
    <cellStyle name="Comma 61 5" xfId="924"/>
    <cellStyle name="Comma 61 5 2" xfId="925"/>
    <cellStyle name="Comma 61 6" xfId="926"/>
    <cellStyle name="Comma 62" xfId="927"/>
    <cellStyle name="Comma 62 2" xfId="928"/>
    <cellStyle name="Comma 62 2 2" xfId="929"/>
    <cellStyle name="Comma 62 2 2 2" xfId="930"/>
    <cellStyle name="Comma 62 2 3" xfId="931"/>
    <cellStyle name="Comma 62 3" xfId="932"/>
    <cellStyle name="Comma 62 3 2" xfId="933"/>
    <cellStyle name="Comma 62 3 2 2" xfId="934"/>
    <cellStyle name="Comma 62 3 3" xfId="935"/>
    <cellStyle name="Comma 62 4" xfId="936"/>
    <cellStyle name="Comma 62 4 2" xfId="937"/>
    <cellStyle name="Comma 62 5" xfId="938"/>
    <cellStyle name="Comma 62 5 2" xfId="939"/>
    <cellStyle name="Comma 62 6" xfId="940"/>
    <cellStyle name="Comma 63" xfId="941"/>
    <cellStyle name="Comma 63 2" xfId="942"/>
    <cellStyle name="Comma 63 2 2" xfId="943"/>
    <cellStyle name="Comma 63 2 2 2" xfId="944"/>
    <cellStyle name="Comma 63 2 3" xfId="945"/>
    <cellStyle name="Comma 63 3" xfId="946"/>
    <cellStyle name="Comma 63 3 2" xfId="947"/>
    <cellStyle name="Comma 63 3 2 2" xfId="948"/>
    <cellStyle name="Comma 63 3 3" xfId="949"/>
    <cellStyle name="Comma 63 4" xfId="950"/>
    <cellStyle name="Comma 63 4 2" xfId="951"/>
    <cellStyle name="Comma 63 5" xfId="952"/>
    <cellStyle name="Comma 63 5 2" xfId="953"/>
    <cellStyle name="Comma 63 6" xfId="954"/>
    <cellStyle name="Comma 64" xfId="955"/>
    <cellStyle name="Comma 65" xfId="956"/>
    <cellStyle name="Comma 66" xfId="957"/>
    <cellStyle name="Comma 67" xfId="958"/>
    <cellStyle name="Comma 68" xfId="959"/>
    <cellStyle name="Comma 68 2" xfId="960"/>
    <cellStyle name="Comma 68 2 2" xfId="961"/>
    <cellStyle name="Comma 68 2 2 2" xfId="962"/>
    <cellStyle name="Comma 68 2 3" xfId="963"/>
    <cellStyle name="Comma 68 3" xfId="964"/>
    <cellStyle name="Comma 68 3 2" xfId="965"/>
    <cellStyle name="Comma 68 3 2 2" xfId="966"/>
    <cellStyle name="Comma 68 3 3" xfId="967"/>
    <cellStyle name="Comma 68 4" xfId="968"/>
    <cellStyle name="Comma 68 4 2" xfId="969"/>
    <cellStyle name="Comma 68 5" xfId="970"/>
    <cellStyle name="Comma 68 5 2" xfId="971"/>
    <cellStyle name="Comma 68 6" xfId="972"/>
    <cellStyle name="Comma 69" xfId="973"/>
    <cellStyle name="Comma 69 2" xfId="974"/>
    <cellStyle name="Comma 69 2 2" xfId="975"/>
    <cellStyle name="Comma 69 2 2 2" xfId="976"/>
    <cellStyle name="Comma 69 2 3" xfId="977"/>
    <cellStyle name="Comma 69 3" xfId="978"/>
    <cellStyle name="Comma 69 3 2" xfId="979"/>
    <cellStyle name="Comma 69 3 2 2" xfId="980"/>
    <cellStyle name="Comma 69 3 3" xfId="981"/>
    <cellStyle name="Comma 69 4" xfId="982"/>
    <cellStyle name="Comma 69 4 2" xfId="983"/>
    <cellStyle name="Comma 69 5" xfId="984"/>
    <cellStyle name="Comma 69 5 2" xfId="985"/>
    <cellStyle name="Comma 69 6" xfId="986"/>
    <cellStyle name="Comma 7" xfId="987"/>
    <cellStyle name="Comma 70" xfId="988"/>
    <cellStyle name="Comma 70 2" xfId="989"/>
    <cellStyle name="Comma 70 2 2" xfId="990"/>
    <cellStyle name="Comma 70 2 2 2" xfId="991"/>
    <cellStyle name="Comma 70 2 3" xfId="992"/>
    <cellStyle name="Comma 70 3" xfId="993"/>
    <cellStyle name="Comma 70 3 2" xfId="994"/>
    <cellStyle name="Comma 70 3 2 2" xfId="995"/>
    <cellStyle name="Comma 70 3 3" xfId="996"/>
    <cellStyle name="Comma 70 4" xfId="997"/>
    <cellStyle name="Comma 70 4 2" xfId="998"/>
    <cellStyle name="Comma 70 5" xfId="999"/>
    <cellStyle name="Comma 70 5 2" xfId="1000"/>
    <cellStyle name="Comma 70 6" xfId="1001"/>
    <cellStyle name="Comma 71" xfId="1002"/>
    <cellStyle name="Comma 71 2" xfId="1003"/>
    <cellStyle name="Comma 71 2 2" xfId="1004"/>
    <cellStyle name="Comma 71 2 2 2" xfId="1005"/>
    <cellStyle name="Comma 71 2 3" xfId="1006"/>
    <cellStyle name="Comma 71 3" xfId="1007"/>
    <cellStyle name="Comma 71 3 2" xfId="1008"/>
    <cellStyle name="Comma 71 3 2 2" xfId="1009"/>
    <cellStyle name="Comma 71 3 3" xfId="1010"/>
    <cellStyle name="Comma 71 4" xfId="1011"/>
    <cellStyle name="Comma 71 4 2" xfId="1012"/>
    <cellStyle name="Comma 71 5" xfId="1013"/>
    <cellStyle name="Comma 71 5 2" xfId="1014"/>
    <cellStyle name="Comma 71 6" xfId="1015"/>
    <cellStyle name="Comma 72" xfId="1016"/>
    <cellStyle name="Comma 73" xfId="1017"/>
    <cellStyle name="Comma 74" xfId="1018"/>
    <cellStyle name="Comma 74 2" xfId="1019"/>
    <cellStyle name="Comma 74 2 2" xfId="1020"/>
    <cellStyle name="Comma 74 2 2 2" xfId="1021"/>
    <cellStyle name="Comma 74 2 3" xfId="1022"/>
    <cellStyle name="Comma 74 3" xfId="1023"/>
    <cellStyle name="Comma 74 3 2" xfId="1024"/>
    <cellStyle name="Comma 74 3 2 2" xfId="1025"/>
    <cellStyle name="Comma 74 3 3" xfId="1026"/>
    <cellStyle name="Comma 74 4" xfId="1027"/>
    <cellStyle name="Comma 74 4 2" xfId="1028"/>
    <cellStyle name="Comma 74 5" xfId="1029"/>
    <cellStyle name="Comma 74 5 2" xfId="1030"/>
    <cellStyle name="Comma 74 6" xfId="1031"/>
    <cellStyle name="Comma 75" xfId="1032"/>
    <cellStyle name="Comma 75 2" xfId="1033"/>
    <cellStyle name="Comma 75 2 2" xfId="1034"/>
    <cellStyle name="Comma 75 2 2 2" xfId="1035"/>
    <cellStyle name="Comma 75 2 3" xfId="1036"/>
    <cellStyle name="Comma 75 3" xfId="1037"/>
    <cellStyle name="Comma 75 3 2" xfId="1038"/>
    <cellStyle name="Comma 75 3 2 2" xfId="1039"/>
    <cellStyle name="Comma 75 3 3" xfId="1040"/>
    <cellStyle name="Comma 75 4" xfId="1041"/>
    <cellStyle name="Comma 75 4 2" xfId="1042"/>
    <cellStyle name="Comma 75 5" xfId="1043"/>
    <cellStyle name="Comma 75 5 2" xfId="1044"/>
    <cellStyle name="Comma 75 6" xfId="1045"/>
    <cellStyle name="Comma 76" xfId="1046"/>
    <cellStyle name="Comma 76 2" xfId="1047"/>
    <cellStyle name="Comma 76 2 2" xfId="1048"/>
    <cellStyle name="Comma 76 2 2 2" xfId="1049"/>
    <cellStyle name="Comma 76 2 3" xfId="1050"/>
    <cellStyle name="Comma 76 3" xfId="1051"/>
    <cellStyle name="Comma 76 3 2" xfId="1052"/>
    <cellStyle name="Comma 76 3 2 2" xfId="1053"/>
    <cellStyle name="Comma 76 3 3" xfId="1054"/>
    <cellStyle name="Comma 76 4" xfId="1055"/>
    <cellStyle name="Comma 76 4 2" xfId="1056"/>
    <cellStyle name="Comma 76 5" xfId="1057"/>
    <cellStyle name="Comma 76 5 2" xfId="1058"/>
    <cellStyle name="Comma 76 6" xfId="1059"/>
    <cellStyle name="Comma 77" xfId="1060"/>
    <cellStyle name="Comma 78" xfId="1061"/>
    <cellStyle name="Comma 79" xfId="1062"/>
    <cellStyle name="Comma 8" xfId="1063"/>
    <cellStyle name="Comma 80" xfId="1064"/>
    <cellStyle name="Comma 81" xfId="1065"/>
    <cellStyle name="Comma 82" xfId="1066"/>
    <cellStyle name="Comma 82 2" xfId="1067"/>
    <cellStyle name="Comma 82 2 2" xfId="1068"/>
    <cellStyle name="Comma 82 2 2 2" xfId="1069"/>
    <cellStyle name="Comma 82 2 3" xfId="1070"/>
    <cellStyle name="Comma 82 3" xfId="1071"/>
    <cellStyle name="Comma 82 3 2" xfId="1072"/>
    <cellStyle name="Comma 82 3 2 2" xfId="1073"/>
    <cellStyle name="Comma 82 3 3" xfId="1074"/>
    <cellStyle name="Comma 82 4" xfId="1075"/>
    <cellStyle name="Comma 82 4 2" xfId="1076"/>
    <cellStyle name="Comma 82 5" xfId="1077"/>
    <cellStyle name="Comma 82 5 2" xfId="1078"/>
    <cellStyle name="Comma 82 6" xfId="1079"/>
    <cellStyle name="Comma 83" xfId="1080"/>
    <cellStyle name="Comma 83 2" xfId="1081"/>
    <cellStyle name="Comma 83 2 2" xfId="1082"/>
    <cellStyle name="Comma 83 2 2 2" xfId="1083"/>
    <cellStyle name="Comma 83 2 3" xfId="1084"/>
    <cellStyle name="Comma 83 3" xfId="1085"/>
    <cellStyle name="Comma 83 3 2" xfId="1086"/>
    <cellStyle name="Comma 83 3 2 2" xfId="1087"/>
    <cellStyle name="Comma 83 3 3" xfId="1088"/>
    <cellStyle name="Comma 83 4" xfId="1089"/>
    <cellStyle name="Comma 83 4 2" xfId="1090"/>
    <cellStyle name="Comma 83 5" xfId="1091"/>
    <cellStyle name="Comma 83 5 2" xfId="1092"/>
    <cellStyle name="Comma 83 6" xfId="1093"/>
    <cellStyle name="Comma 84" xfId="1094"/>
    <cellStyle name="Comma 85" xfId="1095"/>
    <cellStyle name="Comma 86" xfId="1096"/>
    <cellStyle name="Comma 86 2" xfId="1097"/>
    <cellStyle name="Comma 86 2 2" xfId="1098"/>
    <cellStyle name="Comma 86 3" xfId="1099"/>
    <cellStyle name="Comma 86 4" xfId="1100"/>
    <cellStyle name="Comma 87" xfId="1101"/>
    <cellStyle name="Comma 87 2" xfId="1102"/>
    <cellStyle name="Comma 87 2 2" xfId="1103"/>
    <cellStyle name="Comma 87 3" xfId="1104"/>
    <cellStyle name="Comma 88" xfId="1105"/>
    <cellStyle name="Comma 88 2" xfId="1106"/>
    <cellStyle name="Comma 88 2 2" xfId="1107"/>
    <cellStyle name="Comma 88 3" xfId="1108"/>
    <cellStyle name="Comma 89" xfId="1109"/>
    <cellStyle name="Comma 89 2" xfId="1110"/>
    <cellStyle name="Comma 89 2 2" xfId="1111"/>
    <cellStyle name="Comma 89 3" xfId="1112"/>
    <cellStyle name="Comma 9" xfId="1113"/>
    <cellStyle name="Comma 90" xfId="1114"/>
    <cellStyle name="Comma 90 2" xfId="1115"/>
    <cellStyle name="Comma 90 2 2" xfId="1116"/>
    <cellStyle name="Comma 90 3" xfId="1117"/>
    <cellStyle name="Comma 91" xfId="1118"/>
    <cellStyle name="Comma 91 2" xfId="1119"/>
    <cellStyle name="Comma 91 2 2" xfId="1120"/>
    <cellStyle name="Comma 91 3" xfId="1121"/>
    <cellStyle name="Comma 92" xfId="1122"/>
    <cellStyle name="Comma 92 2" xfId="1123"/>
    <cellStyle name="Comma 92 2 2" xfId="1124"/>
    <cellStyle name="Comma 92 3" xfId="1125"/>
    <cellStyle name="Comma 93" xfId="1126"/>
    <cellStyle name="Comma 93 2" xfId="1127"/>
    <cellStyle name="Comma 93 2 2" xfId="1128"/>
    <cellStyle name="Comma 93 3" xfId="1129"/>
    <cellStyle name="Comma 94" xfId="1130"/>
    <cellStyle name="Comma 94 2" xfId="1131"/>
    <cellStyle name="Comma 94 2 2" xfId="1132"/>
    <cellStyle name="Comma 94 3" xfId="1133"/>
    <cellStyle name="Comma 95" xfId="1134"/>
    <cellStyle name="Comma 96" xfId="1135"/>
    <cellStyle name="Comma 97" xfId="1136"/>
    <cellStyle name="Comma 98" xfId="1137"/>
    <cellStyle name="Comma 99" xfId="1138"/>
    <cellStyle name="Comma 99 2" xfId="1139"/>
    <cellStyle name="Comma 99 2 2" xfId="1140"/>
    <cellStyle name="Comma 99 3" xfId="1141"/>
    <cellStyle name="Currency 2" xfId="1142"/>
    <cellStyle name="Currency 2 2" xfId="1143"/>
    <cellStyle name="Currency 2 3" xfId="1144"/>
    <cellStyle name="Currency 3" xfId="1145"/>
    <cellStyle name="Currency 3 2" xfId="1146"/>
    <cellStyle name="Currency 3 3" xfId="1147"/>
    <cellStyle name="Currency 4" xfId="1148"/>
    <cellStyle name="Currency 4 2" xfId="1149"/>
    <cellStyle name="Currency 5" xfId="1150"/>
    <cellStyle name="Currency 5 2" xfId="1151"/>
    <cellStyle name="Currency 6" xfId="1152"/>
    <cellStyle name="Currency 6 2" xfId="1153"/>
    <cellStyle name="Currency 7" xfId="1154"/>
    <cellStyle name="Currency 7 2" xfId="1155"/>
    <cellStyle name="Currency 8" xfId="1156"/>
    <cellStyle name="Currency 9" xfId="1157"/>
    <cellStyle name="Explanatory Text 2" xfId="1158"/>
    <cellStyle name="Good 2" xfId="1159"/>
    <cellStyle name="Heading 1 2" xfId="1160"/>
    <cellStyle name="Heading 2 2" xfId="1161"/>
    <cellStyle name="Heading 3 2" xfId="1162"/>
    <cellStyle name="Heading 4 2" xfId="1163"/>
    <cellStyle name="Input 2" xfId="1164"/>
    <cellStyle name="Linked Cell 2" xfId="1165"/>
    <cellStyle name="Neutral 2" xfId="1166"/>
    <cellStyle name="Normal" xfId="0" builtinId="0"/>
    <cellStyle name="Normal 10" xfId="1167"/>
    <cellStyle name="Normal 10 10" xfId="1168"/>
    <cellStyle name="Normal 10 10 2" xfId="1169"/>
    <cellStyle name="Normal 10 11" xfId="1170"/>
    <cellStyle name="Normal 10 11 2" xfId="1171"/>
    <cellStyle name="Normal 10 11 3" xfId="1172"/>
    <cellStyle name="Normal 10 12" xfId="1173"/>
    <cellStyle name="Normal 10 12 2" xfId="1174"/>
    <cellStyle name="Normal 10 13" xfId="1175"/>
    <cellStyle name="Normal 10 2" xfId="1176"/>
    <cellStyle name="Normal 10 2 2" xfId="1177"/>
    <cellStyle name="Normal 10 2 2 2" xfId="1178"/>
    <cellStyle name="Normal 10 2 2 2 2" xfId="1179"/>
    <cellStyle name="Normal 10 2 2 2 2 2" xfId="1180"/>
    <cellStyle name="Normal 10 2 2 2 2 2 2" xfId="1181"/>
    <cellStyle name="Normal 10 2 2 2 2 3" xfId="1182"/>
    <cellStyle name="Normal 10 2 2 2 3" xfId="1183"/>
    <cellStyle name="Normal 10 2 2 2 3 2" xfId="1184"/>
    <cellStyle name="Normal 10 2 2 2 3 2 2" xfId="1185"/>
    <cellStyle name="Normal 10 2 2 2 3 3" xfId="1186"/>
    <cellStyle name="Normal 10 2 2 2 4" xfId="1187"/>
    <cellStyle name="Normal 10 2 2 2 4 2" xfId="1188"/>
    <cellStyle name="Normal 10 2 2 2 5" xfId="1189"/>
    <cellStyle name="Normal 10 2 2 2 5 2" xfId="1190"/>
    <cellStyle name="Normal 10 2 2 2 6" xfId="1191"/>
    <cellStyle name="Normal 10 2 2 3" xfId="1192"/>
    <cellStyle name="Normal 10 2 2 3 2" xfId="1193"/>
    <cellStyle name="Normal 10 2 2 3 2 2" xfId="1194"/>
    <cellStyle name="Normal 10 2 2 3 3" xfId="1195"/>
    <cellStyle name="Normal 10 2 2 4" xfId="1196"/>
    <cellStyle name="Normal 10 2 2 4 2" xfId="1197"/>
    <cellStyle name="Normal 10 2 2 4 2 2" xfId="1198"/>
    <cellStyle name="Normal 10 2 2 4 3" xfId="1199"/>
    <cellStyle name="Normal 10 2 2 5" xfId="1200"/>
    <cellStyle name="Normal 10 2 2 5 2" xfId="1201"/>
    <cellStyle name="Normal 10 2 2 6" xfId="1202"/>
    <cellStyle name="Normal 10 2 2 6 2" xfId="1203"/>
    <cellStyle name="Normal 10 2 2 7" xfId="1204"/>
    <cellStyle name="Normal 10 2 3" xfId="1205"/>
    <cellStyle name="Normal 10 2 3 2" xfId="1206"/>
    <cellStyle name="Normal 10 2 3 2 2" xfId="1207"/>
    <cellStyle name="Normal 10 2 3 2 2 2" xfId="1208"/>
    <cellStyle name="Normal 10 2 3 2 2 2 2" xfId="1209"/>
    <cellStyle name="Normal 10 2 3 2 2 3" xfId="1210"/>
    <cellStyle name="Normal 10 2 3 2 3" xfId="1211"/>
    <cellStyle name="Normal 10 2 3 2 3 2" xfId="1212"/>
    <cellStyle name="Normal 10 2 3 2 3 2 2" xfId="1213"/>
    <cellStyle name="Normal 10 2 3 2 3 3" xfId="1214"/>
    <cellStyle name="Normal 10 2 3 2 4" xfId="1215"/>
    <cellStyle name="Normal 10 2 3 2 4 2" xfId="1216"/>
    <cellStyle name="Normal 10 2 3 2 5" xfId="1217"/>
    <cellStyle name="Normal 10 2 3 2 5 2" xfId="1218"/>
    <cellStyle name="Normal 10 2 3 2 6" xfId="1219"/>
    <cellStyle name="Normal 10 2 3 3" xfId="1220"/>
    <cellStyle name="Normal 10 2 3 3 2" xfId="1221"/>
    <cellStyle name="Normal 10 2 3 3 2 2" xfId="1222"/>
    <cellStyle name="Normal 10 2 3 3 3" xfId="1223"/>
    <cellStyle name="Normal 10 2 3 4" xfId="1224"/>
    <cellStyle name="Normal 10 2 3 4 2" xfId="1225"/>
    <cellStyle name="Normal 10 2 3 4 2 2" xfId="1226"/>
    <cellStyle name="Normal 10 2 3 4 3" xfId="1227"/>
    <cellStyle name="Normal 10 2 3 5" xfId="1228"/>
    <cellStyle name="Normal 10 2 3 5 2" xfId="1229"/>
    <cellStyle name="Normal 10 2 3 6" xfId="1230"/>
    <cellStyle name="Normal 10 2 3 6 2" xfId="1231"/>
    <cellStyle name="Normal 10 2 3 7" xfId="1232"/>
    <cellStyle name="Normal 10 2 4" xfId="1233"/>
    <cellStyle name="Normal 10 2 4 2" xfId="1234"/>
    <cellStyle name="Normal 10 2 4 2 2" xfId="1235"/>
    <cellStyle name="Normal 10 2 4 2 2 2" xfId="1236"/>
    <cellStyle name="Normal 10 2 4 2 3" xfId="1237"/>
    <cellStyle name="Normal 10 2 4 3" xfId="1238"/>
    <cellStyle name="Normal 10 2 4 3 2" xfId="1239"/>
    <cellStyle name="Normal 10 2 4 3 2 2" xfId="1240"/>
    <cellStyle name="Normal 10 2 4 3 3" xfId="1241"/>
    <cellStyle name="Normal 10 2 4 4" xfId="1242"/>
    <cellStyle name="Normal 10 2 4 4 2" xfId="1243"/>
    <cellStyle name="Normal 10 2 4 5" xfId="1244"/>
    <cellStyle name="Normal 10 2 4 5 2" xfId="1245"/>
    <cellStyle name="Normal 10 2 4 6" xfId="1246"/>
    <cellStyle name="Normal 10 2 5" xfId="1247"/>
    <cellStyle name="Normal 10 2 5 2" xfId="1248"/>
    <cellStyle name="Normal 10 2 5 2 2" xfId="1249"/>
    <cellStyle name="Normal 10 2 5 3" xfId="1250"/>
    <cellStyle name="Normal 10 2 6" xfId="1251"/>
    <cellStyle name="Normal 10 2 6 2" xfId="1252"/>
    <cellStyle name="Normal 10 2 6 2 2" xfId="1253"/>
    <cellStyle name="Normal 10 2 6 3" xfId="1254"/>
    <cellStyle name="Normal 10 2 7" xfId="1255"/>
    <cellStyle name="Normal 10 2 7 2" xfId="1256"/>
    <cellStyle name="Normal 10 2 8" xfId="1257"/>
    <cellStyle name="Normal 10 2 8 2" xfId="1258"/>
    <cellStyle name="Normal 10 2 9" xfId="1259"/>
    <cellStyle name="Normal 10 3" xfId="1260"/>
    <cellStyle name="Normal 10 3 2" xfId="1261"/>
    <cellStyle name="Normal 10 3 2 2" xfId="1262"/>
    <cellStyle name="Normal 10 3 2 2 2" xfId="1263"/>
    <cellStyle name="Normal 10 3 2 2 2 2" xfId="1264"/>
    <cellStyle name="Normal 10 3 2 2 2 2 2" xfId="1265"/>
    <cellStyle name="Normal 10 3 2 2 2 3" xfId="1266"/>
    <cellStyle name="Normal 10 3 2 2 3" xfId="1267"/>
    <cellStyle name="Normal 10 3 2 2 3 2" xfId="1268"/>
    <cellStyle name="Normal 10 3 2 2 3 2 2" xfId="1269"/>
    <cellStyle name="Normal 10 3 2 2 3 3" xfId="1270"/>
    <cellStyle name="Normal 10 3 2 2 4" xfId="1271"/>
    <cellStyle name="Normal 10 3 2 2 4 2" xfId="1272"/>
    <cellStyle name="Normal 10 3 2 2 5" xfId="1273"/>
    <cellStyle name="Normal 10 3 2 2 5 2" xfId="1274"/>
    <cellStyle name="Normal 10 3 2 2 6" xfId="1275"/>
    <cellStyle name="Normal 10 3 2 3" xfId="1276"/>
    <cellStyle name="Normal 10 3 2 3 2" xfId="1277"/>
    <cellStyle name="Normal 10 3 2 3 2 2" xfId="1278"/>
    <cellStyle name="Normal 10 3 2 3 3" xfId="1279"/>
    <cellStyle name="Normal 10 3 2 4" xfId="1280"/>
    <cellStyle name="Normal 10 3 2 4 2" xfId="1281"/>
    <cellStyle name="Normal 10 3 2 4 2 2" xfId="1282"/>
    <cellStyle name="Normal 10 3 2 4 3" xfId="1283"/>
    <cellStyle name="Normal 10 3 2 5" xfId="1284"/>
    <cellStyle name="Normal 10 3 2 5 2" xfId="1285"/>
    <cellStyle name="Normal 10 3 2 6" xfId="1286"/>
    <cellStyle name="Normal 10 3 2 6 2" xfId="1287"/>
    <cellStyle name="Normal 10 3 2 7" xfId="1288"/>
    <cellStyle name="Normal 10 3 3" xfId="1289"/>
    <cellStyle name="Normal 10 3 3 2" xfId="1290"/>
    <cellStyle name="Normal 10 3 3 2 2" xfId="1291"/>
    <cellStyle name="Normal 10 3 3 2 2 2" xfId="1292"/>
    <cellStyle name="Normal 10 3 3 2 2 2 2" xfId="1293"/>
    <cellStyle name="Normal 10 3 3 2 2 3" xfId="1294"/>
    <cellStyle name="Normal 10 3 3 2 3" xfId="1295"/>
    <cellStyle name="Normal 10 3 3 2 3 2" xfId="1296"/>
    <cellStyle name="Normal 10 3 3 2 3 2 2" xfId="1297"/>
    <cellStyle name="Normal 10 3 3 2 3 3" xfId="1298"/>
    <cellStyle name="Normal 10 3 3 2 4" xfId="1299"/>
    <cellStyle name="Normal 10 3 3 2 4 2" xfId="1300"/>
    <cellStyle name="Normal 10 3 3 2 5" xfId="1301"/>
    <cellStyle name="Normal 10 3 3 2 5 2" xfId="1302"/>
    <cellStyle name="Normal 10 3 3 2 6" xfId="1303"/>
    <cellStyle name="Normal 10 3 3 3" xfId="1304"/>
    <cellStyle name="Normal 10 3 3 3 2" xfId="1305"/>
    <cellStyle name="Normal 10 3 3 3 2 2" xfId="1306"/>
    <cellStyle name="Normal 10 3 3 3 3" xfId="1307"/>
    <cellStyle name="Normal 10 3 3 4" xfId="1308"/>
    <cellStyle name="Normal 10 3 3 4 2" xfId="1309"/>
    <cellStyle name="Normal 10 3 3 4 2 2" xfId="1310"/>
    <cellStyle name="Normal 10 3 3 4 3" xfId="1311"/>
    <cellStyle name="Normal 10 3 3 5" xfId="1312"/>
    <cellStyle name="Normal 10 3 3 5 2" xfId="1313"/>
    <cellStyle name="Normal 10 3 3 6" xfId="1314"/>
    <cellStyle name="Normal 10 3 3 6 2" xfId="1315"/>
    <cellStyle name="Normal 10 3 3 7" xfId="1316"/>
    <cellStyle name="Normal 10 3 4" xfId="1317"/>
    <cellStyle name="Normal 10 3 4 2" xfId="1318"/>
    <cellStyle name="Normal 10 3 4 2 2" xfId="1319"/>
    <cellStyle name="Normal 10 3 4 2 2 2" xfId="1320"/>
    <cellStyle name="Normal 10 3 4 2 3" xfId="1321"/>
    <cellStyle name="Normal 10 3 4 3" xfId="1322"/>
    <cellStyle name="Normal 10 3 4 3 2" xfId="1323"/>
    <cellStyle name="Normal 10 3 4 3 2 2" xfId="1324"/>
    <cellStyle name="Normal 10 3 4 3 3" xfId="1325"/>
    <cellStyle name="Normal 10 3 4 4" xfId="1326"/>
    <cellStyle name="Normal 10 3 4 4 2" xfId="1327"/>
    <cellStyle name="Normal 10 3 4 5" xfId="1328"/>
    <cellStyle name="Normal 10 3 4 5 2" xfId="1329"/>
    <cellStyle name="Normal 10 3 4 6" xfId="1330"/>
    <cellStyle name="Normal 10 3 5" xfId="1331"/>
    <cellStyle name="Normal 10 3 5 2" xfId="1332"/>
    <cellStyle name="Normal 10 3 5 2 2" xfId="1333"/>
    <cellStyle name="Normal 10 3 5 3" xfId="1334"/>
    <cellStyle name="Normal 10 3 6" xfId="1335"/>
    <cellStyle name="Normal 10 3 6 2" xfId="1336"/>
    <cellStyle name="Normal 10 3 6 2 2" xfId="1337"/>
    <cellStyle name="Normal 10 3 6 3" xfId="1338"/>
    <cellStyle name="Normal 10 3 7" xfId="1339"/>
    <cellStyle name="Normal 10 3 7 2" xfId="1340"/>
    <cellStyle name="Normal 10 3 8" xfId="1341"/>
    <cellStyle name="Normal 10 3 8 2" xfId="1342"/>
    <cellStyle name="Normal 10 3 9" xfId="1343"/>
    <cellStyle name="Normal 10 4" xfId="1344"/>
    <cellStyle name="Normal 10 4 2" xfId="1345"/>
    <cellStyle name="Normal 10 4 2 2" xfId="1346"/>
    <cellStyle name="Normal 10 4 2 2 2" xfId="1347"/>
    <cellStyle name="Normal 10 4 2 2 2 2" xfId="1348"/>
    <cellStyle name="Normal 10 4 2 2 2 2 2" xfId="1349"/>
    <cellStyle name="Normal 10 4 2 2 2 3" xfId="1350"/>
    <cellStyle name="Normal 10 4 2 2 3" xfId="1351"/>
    <cellStyle name="Normal 10 4 2 2 3 2" xfId="1352"/>
    <cellStyle name="Normal 10 4 2 2 3 2 2" xfId="1353"/>
    <cellStyle name="Normal 10 4 2 2 3 3" xfId="1354"/>
    <cellStyle name="Normal 10 4 2 2 4" xfId="1355"/>
    <cellStyle name="Normal 10 4 2 2 4 2" xfId="1356"/>
    <cellStyle name="Normal 10 4 2 2 5" xfId="1357"/>
    <cellStyle name="Normal 10 4 2 2 5 2" xfId="1358"/>
    <cellStyle name="Normal 10 4 2 2 6" xfId="1359"/>
    <cellStyle name="Normal 10 4 2 3" xfId="1360"/>
    <cellStyle name="Normal 10 4 2 3 2" xfId="1361"/>
    <cellStyle name="Normal 10 4 2 3 2 2" xfId="1362"/>
    <cellStyle name="Normal 10 4 2 3 3" xfId="1363"/>
    <cellStyle name="Normal 10 4 2 4" xfId="1364"/>
    <cellStyle name="Normal 10 4 2 4 2" xfId="1365"/>
    <cellStyle name="Normal 10 4 2 4 2 2" xfId="1366"/>
    <cellStyle name="Normal 10 4 2 4 3" xfId="1367"/>
    <cellStyle name="Normal 10 4 2 5" xfId="1368"/>
    <cellStyle name="Normal 10 4 2 5 2" xfId="1369"/>
    <cellStyle name="Normal 10 4 2 6" xfId="1370"/>
    <cellStyle name="Normal 10 4 2 6 2" xfId="1371"/>
    <cellStyle name="Normal 10 4 2 7" xfId="1372"/>
    <cellStyle name="Normal 10 4 2 7 2" xfId="1373"/>
    <cellStyle name="Normal 10 4 2 7 2 2" xfId="1374"/>
    <cellStyle name="Normal 10 4 2 7 3" xfId="1375"/>
    <cellStyle name="Normal 10 4 2 8" xfId="1376"/>
    <cellStyle name="Normal 10 4 3" xfId="1377"/>
    <cellStyle name="Normal 10 4 3 2" xfId="1378"/>
    <cellStyle name="Normal 10 4 3 2 2" xfId="1379"/>
    <cellStyle name="Normal 10 4 3 2 2 2" xfId="1380"/>
    <cellStyle name="Normal 10 4 3 2 3" xfId="1381"/>
    <cellStyle name="Normal 10 4 3 3" xfId="1382"/>
    <cellStyle name="Normal 10 4 3 3 2" xfId="1383"/>
    <cellStyle name="Normal 10 4 3 3 2 2" xfId="1384"/>
    <cellStyle name="Normal 10 4 3 3 3" xfId="1385"/>
    <cellStyle name="Normal 10 4 3 4" xfId="1386"/>
    <cellStyle name="Normal 10 4 3 4 2" xfId="1387"/>
    <cellStyle name="Normal 10 4 3 5" xfId="1388"/>
    <cellStyle name="Normal 10 4 3 5 2" xfId="1389"/>
    <cellStyle name="Normal 10 4 3 6" xfId="1390"/>
    <cellStyle name="Normal 10 4 4" xfId="1391"/>
    <cellStyle name="Normal 10 4 4 2" xfId="1392"/>
    <cellStyle name="Normal 10 4 4 2 2" xfId="1393"/>
    <cellStyle name="Normal 10 4 4 3" xfId="1394"/>
    <cellStyle name="Normal 10 4 5" xfId="1395"/>
    <cellStyle name="Normal 10 4 5 2" xfId="1396"/>
    <cellStyle name="Normal 10 4 5 2 2" xfId="1397"/>
    <cellStyle name="Normal 10 4 5 3" xfId="1398"/>
    <cellStyle name="Normal 10 4 6" xfId="1399"/>
    <cellStyle name="Normal 10 4 6 2" xfId="1400"/>
    <cellStyle name="Normal 10 4 7" xfId="1401"/>
    <cellStyle name="Normal 10 4 7 2" xfId="1402"/>
    <cellStyle name="Normal 10 4 8" xfId="1403"/>
    <cellStyle name="Normal 10 5" xfId="1404"/>
    <cellStyle name="Normal 10 5 2" xfId="1405"/>
    <cellStyle name="Normal 10 5 2 2" xfId="1406"/>
    <cellStyle name="Normal 10 5 2 2 2" xfId="1407"/>
    <cellStyle name="Normal 10 5 2 2 2 2" xfId="1408"/>
    <cellStyle name="Normal 10 5 2 2 3" xfId="1409"/>
    <cellStyle name="Normal 10 5 2 3" xfId="1410"/>
    <cellStyle name="Normal 10 5 2 3 2" xfId="1411"/>
    <cellStyle name="Normal 10 5 2 3 2 2" xfId="1412"/>
    <cellStyle name="Normal 10 5 2 3 3" xfId="1413"/>
    <cellStyle name="Normal 10 5 2 4" xfId="1414"/>
    <cellStyle name="Normal 10 5 2 4 2" xfId="1415"/>
    <cellStyle name="Normal 10 5 2 5" xfId="1416"/>
    <cellStyle name="Normal 10 5 2 5 2" xfId="1417"/>
    <cellStyle name="Normal 10 5 2 6" xfId="1418"/>
    <cellStyle name="Normal 10 5 3" xfId="1419"/>
    <cellStyle name="Normal 10 5 3 2" xfId="1420"/>
    <cellStyle name="Normal 10 5 3 2 2" xfId="1421"/>
    <cellStyle name="Normal 10 5 3 3" xfId="1422"/>
    <cellStyle name="Normal 10 5 4" xfId="1423"/>
    <cellStyle name="Normal 10 5 4 2" xfId="1424"/>
    <cellStyle name="Normal 10 5 4 2 2" xfId="1425"/>
    <cellStyle name="Normal 10 5 4 3" xfId="1426"/>
    <cellStyle name="Normal 10 5 5" xfId="1427"/>
    <cellStyle name="Normal 10 5 5 2" xfId="1428"/>
    <cellStyle name="Normal 10 5 6" xfId="1429"/>
    <cellStyle name="Normal 10 5 6 2" xfId="1430"/>
    <cellStyle name="Normal 10 5 7" xfId="1431"/>
    <cellStyle name="Normal 10 6" xfId="1432"/>
    <cellStyle name="Normal 10 6 2" xfId="1433"/>
    <cellStyle name="Normal 10 6 2 2" xfId="1434"/>
    <cellStyle name="Normal 10 6 2 2 2" xfId="1435"/>
    <cellStyle name="Normal 10 6 2 3" xfId="1436"/>
    <cellStyle name="Normal 10 6 3" xfId="1437"/>
    <cellStyle name="Normal 10 6 3 2" xfId="1438"/>
    <cellStyle name="Normal 10 6 3 2 2" xfId="1439"/>
    <cellStyle name="Normal 10 6 3 3" xfId="1440"/>
    <cellStyle name="Normal 10 6 4" xfId="1441"/>
    <cellStyle name="Normal 10 6 4 2" xfId="1442"/>
    <cellStyle name="Normal 10 6 5" xfId="1443"/>
    <cellStyle name="Normal 10 6 5 2" xfId="1444"/>
    <cellStyle name="Normal 10 6 6" xfId="1445"/>
    <cellStyle name="Normal 10 7" xfId="1446"/>
    <cellStyle name="Normal 10 7 2" xfId="1447"/>
    <cellStyle name="Normal 10 7 2 2" xfId="1448"/>
    <cellStyle name="Normal 10 7 2 2 2" xfId="1449"/>
    <cellStyle name="Normal 10 7 2 3" xfId="1450"/>
    <cellStyle name="Normal 10 7 3" xfId="1451"/>
    <cellStyle name="Normal 10 7 3 2" xfId="1452"/>
    <cellStyle name="Normal 10 7 3 2 2" xfId="1453"/>
    <cellStyle name="Normal 10 7 3 3" xfId="1454"/>
    <cellStyle name="Normal 10 7 4" xfId="1455"/>
    <cellStyle name="Normal 10 7 4 2" xfId="1456"/>
    <cellStyle name="Normal 10 7 5" xfId="1457"/>
    <cellStyle name="Normal 10 7 5 2" xfId="1458"/>
    <cellStyle name="Normal 10 7 6" xfId="1459"/>
    <cellStyle name="Normal 10 8" xfId="1460"/>
    <cellStyle name="Normal 10 8 2" xfId="1461"/>
    <cellStyle name="Normal 10 8 2 2" xfId="1462"/>
    <cellStyle name="Normal 10 8 3" xfId="1463"/>
    <cellStyle name="Normal 10 9" xfId="1464"/>
    <cellStyle name="Normal 10 9 2" xfId="1465"/>
    <cellStyle name="Normal 10 9 2 2" xfId="1466"/>
    <cellStyle name="Normal 10 9 3" xfId="1467"/>
    <cellStyle name="Normal 11" xfId="1468"/>
    <cellStyle name="Normal 11 10" xfId="1469"/>
    <cellStyle name="Normal 11 10 2" xfId="1470"/>
    <cellStyle name="Normal 11 11" xfId="1471"/>
    <cellStyle name="Normal 11 11 2" xfId="1472"/>
    <cellStyle name="Normal 11 12" xfId="1473"/>
    <cellStyle name="Normal 11 2" xfId="1474"/>
    <cellStyle name="Normal 11 2 2" xfId="1475"/>
    <cellStyle name="Normal 11 2 2 2" xfId="1476"/>
    <cellStyle name="Normal 11 2 2 2 2" xfId="1477"/>
    <cellStyle name="Normal 11 2 2 2 2 2" xfId="1478"/>
    <cellStyle name="Normal 11 2 2 2 2 2 2" xfId="1479"/>
    <cellStyle name="Normal 11 2 2 2 2 3" xfId="1480"/>
    <cellStyle name="Normal 11 2 2 2 3" xfId="1481"/>
    <cellStyle name="Normal 11 2 2 2 3 2" xfId="1482"/>
    <cellStyle name="Normal 11 2 2 2 3 2 2" xfId="1483"/>
    <cellStyle name="Normal 11 2 2 2 3 3" xfId="1484"/>
    <cellStyle name="Normal 11 2 2 2 4" xfId="1485"/>
    <cellStyle name="Normal 11 2 2 2 4 2" xfId="1486"/>
    <cellStyle name="Normal 11 2 2 2 5" xfId="1487"/>
    <cellStyle name="Normal 11 2 2 2 5 2" xfId="1488"/>
    <cellStyle name="Normal 11 2 2 2 6" xfId="1489"/>
    <cellStyle name="Normal 11 2 2 3" xfId="1490"/>
    <cellStyle name="Normal 11 2 2 3 2" xfId="1491"/>
    <cellStyle name="Normal 11 2 2 3 2 2" xfId="1492"/>
    <cellStyle name="Normal 11 2 2 3 3" xfId="1493"/>
    <cellStyle name="Normal 11 2 2 4" xfId="1494"/>
    <cellStyle name="Normal 11 2 2 4 2" xfId="1495"/>
    <cellStyle name="Normal 11 2 2 4 2 2" xfId="1496"/>
    <cellStyle name="Normal 11 2 2 4 3" xfId="1497"/>
    <cellStyle name="Normal 11 2 2 5" xfId="1498"/>
    <cellStyle name="Normal 11 2 2 5 2" xfId="1499"/>
    <cellStyle name="Normal 11 2 2 6" xfId="1500"/>
    <cellStyle name="Normal 11 2 2 6 2" xfId="1501"/>
    <cellStyle name="Normal 11 2 2 7" xfId="1502"/>
    <cellStyle name="Normal 11 2 3" xfId="1503"/>
    <cellStyle name="Normal 11 2 3 2" xfId="1504"/>
    <cellStyle name="Normal 11 2 3 2 2" xfId="1505"/>
    <cellStyle name="Normal 11 2 3 2 2 2" xfId="1506"/>
    <cellStyle name="Normal 11 2 3 2 2 2 2" xfId="1507"/>
    <cellStyle name="Normal 11 2 3 2 2 3" xfId="1508"/>
    <cellStyle name="Normal 11 2 3 2 3" xfId="1509"/>
    <cellStyle name="Normal 11 2 3 2 3 2" xfId="1510"/>
    <cellStyle name="Normal 11 2 3 2 3 2 2" xfId="1511"/>
    <cellStyle name="Normal 11 2 3 2 3 3" xfId="1512"/>
    <cellStyle name="Normal 11 2 3 2 4" xfId="1513"/>
    <cellStyle name="Normal 11 2 3 2 4 2" xfId="1514"/>
    <cellStyle name="Normal 11 2 3 2 5" xfId="1515"/>
    <cellStyle name="Normal 11 2 3 2 5 2" xfId="1516"/>
    <cellStyle name="Normal 11 2 3 2 6" xfId="1517"/>
    <cellStyle name="Normal 11 2 3 3" xfId="1518"/>
    <cellStyle name="Normal 11 2 3 3 2" xfId="1519"/>
    <cellStyle name="Normal 11 2 3 3 2 2" xfId="1520"/>
    <cellStyle name="Normal 11 2 3 3 3" xfId="1521"/>
    <cellStyle name="Normal 11 2 3 4" xfId="1522"/>
    <cellStyle name="Normal 11 2 3 4 2" xfId="1523"/>
    <cellStyle name="Normal 11 2 3 4 2 2" xfId="1524"/>
    <cellStyle name="Normal 11 2 3 4 3" xfId="1525"/>
    <cellStyle name="Normal 11 2 3 5" xfId="1526"/>
    <cellStyle name="Normal 11 2 3 5 2" xfId="1527"/>
    <cellStyle name="Normal 11 2 3 6" xfId="1528"/>
    <cellStyle name="Normal 11 2 3 6 2" xfId="1529"/>
    <cellStyle name="Normal 11 2 3 7" xfId="1530"/>
    <cellStyle name="Normal 11 2 4" xfId="1531"/>
    <cellStyle name="Normal 11 2 4 2" xfId="1532"/>
    <cellStyle name="Normal 11 2 4 2 2" xfId="1533"/>
    <cellStyle name="Normal 11 2 4 2 2 2" xfId="1534"/>
    <cellStyle name="Normal 11 2 4 2 3" xfId="1535"/>
    <cellStyle name="Normal 11 2 4 3" xfId="1536"/>
    <cellStyle name="Normal 11 2 4 3 2" xfId="1537"/>
    <cellStyle name="Normal 11 2 4 3 2 2" xfId="1538"/>
    <cellStyle name="Normal 11 2 4 3 3" xfId="1539"/>
    <cellStyle name="Normal 11 2 4 4" xfId="1540"/>
    <cellStyle name="Normal 11 2 4 4 2" xfId="1541"/>
    <cellStyle name="Normal 11 2 4 5" xfId="1542"/>
    <cellStyle name="Normal 11 2 4 5 2" xfId="1543"/>
    <cellStyle name="Normal 11 2 4 6" xfId="1544"/>
    <cellStyle name="Normal 11 2 5" xfId="1545"/>
    <cellStyle name="Normal 11 2 5 2" xfId="1546"/>
    <cellStyle name="Normal 11 2 5 2 2" xfId="1547"/>
    <cellStyle name="Normal 11 2 5 3" xfId="1548"/>
    <cellStyle name="Normal 11 2 6" xfId="1549"/>
    <cellStyle name="Normal 11 2 6 2" xfId="1550"/>
    <cellStyle name="Normal 11 2 6 2 2" xfId="1551"/>
    <cellStyle name="Normal 11 2 6 3" xfId="1552"/>
    <cellStyle name="Normal 11 2 7" xfId="1553"/>
    <cellStyle name="Normal 11 2 7 2" xfId="1554"/>
    <cellStyle name="Normal 11 2 8" xfId="1555"/>
    <cellStyle name="Normal 11 2 8 2" xfId="1556"/>
    <cellStyle name="Normal 11 2 9" xfId="1557"/>
    <cellStyle name="Normal 11 3" xfId="1558"/>
    <cellStyle name="Normal 11 3 2" xfId="1559"/>
    <cellStyle name="Normal 11 3 2 2" xfId="1560"/>
    <cellStyle name="Normal 11 3 2 2 2" xfId="1561"/>
    <cellStyle name="Normal 11 3 2 2 2 2" xfId="1562"/>
    <cellStyle name="Normal 11 3 2 2 2 2 2" xfId="1563"/>
    <cellStyle name="Normal 11 3 2 2 2 3" xfId="1564"/>
    <cellStyle name="Normal 11 3 2 2 3" xfId="1565"/>
    <cellStyle name="Normal 11 3 2 2 3 2" xfId="1566"/>
    <cellStyle name="Normal 11 3 2 2 3 2 2" xfId="1567"/>
    <cellStyle name="Normal 11 3 2 2 3 3" xfId="1568"/>
    <cellStyle name="Normal 11 3 2 2 4" xfId="1569"/>
    <cellStyle name="Normal 11 3 2 2 4 2" xfId="1570"/>
    <cellStyle name="Normal 11 3 2 2 5" xfId="1571"/>
    <cellStyle name="Normal 11 3 2 2 5 2" xfId="1572"/>
    <cellStyle name="Normal 11 3 2 2 6" xfId="1573"/>
    <cellStyle name="Normal 11 3 2 3" xfId="1574"/>
    <cellStyle name="Normal 11 3 2 3 2" xfId="1575"/>
    <cellStyle name="Normal 11 3 2 3 2 2" xfId="1576"/>
    <cellStyle name="Normal 11 3 2 3 3" xfId="1577"/>
    <cellStyle name="Normal 11 3 2 4" xfId="1578"/>
    <cellStyle name="Normal 11 3 2 4 2" xfId="1579"/>
    <cellStyle name="Normal 11 3 2 4 2 2" xfId="1580"/>
    <cellStyle name="Normal 11 3 2 4 3" xfId="1581"/>
    <cellStyle name="Normal 11 3 2 5" xfId="1582"/>
    <cellStyle name="Normal 11 3 2 5 2" xfId="1583"/>
    <cellStyle name="Normal 11 3 2 6" xfId="1584"/>
    <cellStyle name="Normal 11 3 2 6 2" xfId="1585"/>
    <cellStyle name="Normal 11 3 2 7" xfId="1586"/>
    <cellStyle name="Normal 11 3 3" xfId="1587"/>
    <cellStyle name="Normal 11 3 3 2" xfId="1588"/>
    <cellStyle name="Normal 11 3 3 2 2" xfId="1589"/>
    <cellStyle name="Normal 11 3 3 2 2 2" xfId="1590"/>
    <cellStyle name="Normal 11 3 3 2 2 2 2" xfId="1591"/>
    <cellStyle name="Normal 11 3 3 2 2 3" xfId="1592"/>
    <cellStyle name="Normal 11 3 3 2 3" xfId="1593"/>
    <cellStyle name="Normal 11 3 3 2 3 2" xfId="1594"/>
    <cellStyle name="Normal 11 3 3 2 3 2 2" xfId="1595"/>
    <cellStyle name="Normal 11 3 3 2 3 3" xfId="1596"/>
    <cellStyle name="Normal 11 3 3 2 4" xfId="1597"/>
    <cellStyle name="Normal 11 3 3 2 4 2" xfId="1598"/>
    <cellStyle name="Normal 11 3 3 2 5" xfId="1599"/>
    <cellStyle name="Normal 11 3 3 2 5 2" xfId="1600"/>
    <cellStyle name="Normal 11 3 3 2 6" xfId="1601"/>
    <cellStyle name="Normal 11 3 3 3" xfId="1602"/>
    <cellStyle name="Normal 11 3 3 3 2" xfId="1603"/>
    <cellStyle name="Normal 11 3 3 3 2 2" xfId="1604"/>
    <cellStyle name="Normal 11 3 3 3 3" xfId="1605"/>
    <cellStyle name="Normal 11 3 3 4" xfId="1606"/>
    <cellStyle name="Normal 11 3 3 4 2" xfId="1607"/>
    <cellStyle name="Normal 11 3 3 4 2 2" xfId="1608"/>
    <cellStyle name="Normal 11 3 3 4 3" xfId="1609"/>
    <cellStyle name="Normal 11 3 3 5" xfId="1610"/>
    <cellStyle name="Normal 11 3 3 5 2" xfId="1611"/>
    <cellStyle name="Normal 11 3 3 6" xfId="1612"/>
    <cellStyle name="Normal 11 3 3 6 2" xfId="1613"/>
    <cellStyle name="Normal 11 3 3 7" xfId="1614"/>
    <cellStyle name="Normal 11 3 4" xfId="1615"/>
    <cellStyle name="Normal 11 3 4 2" xfId="1616"/>
    <cellStyle name="Normal 11 3 4 2 2" xfId="1617"/>
    <cellStyle name="Normal 11 3 4 2 2 2" xfId="1618"/>
    <cellStyle name="Normal 11 3 4 2 3" xfId="1619"/>
    <cellStyle name="Normal 11 3 4 3" xfId="1620"/>
    <cellStyle name="Normal 11 3 4 3 2" xfId="1621"/>
    <cellStyle name="Normal 11 3 4 3 2 2" xfId="1622"/>
    <cellStyle name="Normal 11 3 4 3 3" xfId="1623"/>
    <cellStyle name="Normal 11 3 4 4" xfId="1624"/>
    <cellStyle name="Normal 11 3 4 4 2" xfId="1625"/>
    <cellStyle name="Normal 11 3 4 5" xfId="1626"/>
    <cellStyle name="Normal 11 3 4 5 2" xfId="1627"/>
    <cellStyle name="Normal 11 3 4 6" xfId="1628"/>
    <cellStyle name="Normal 11 3 5" xfId="1629"/>
    <cellStyle name="Normal 11 3 5 2" xfId="1630"/>
    <cellStyle name="Normal 11 3 5 2 2" xfId="1631"/>
    <cellStyle name="Normal 11 3 5 3" xfId="1632"/>
    <cellStyle name="Normal 11 3 6" xfId="1633"/>
    <cellStyle name="Normal 11 3 6 2" xfId="1634"/>
    <cellStyle name="Normal 11 3 6 2 2" xfId="1635"/>
    <cellStyle name="Normal 11 3 6 3" xfId="1636"/>
    <cellStyle name="Normal 11 3 7" xfId="1637"/>
    <cellStyle name="Normal 11 3 7 2" xfId="1638"/>
    <cellStyle name="Normal 11 3 8" xfId="1639"/>
    <cellStyle name="Normal 11 3 8 2" xfId="1640"/>
    <cellStyle name="Normal 11 3 9" xfId="1641"/>
    <cellStyle name="Normal 11 4" xfId="1642"/>
    <cellStyle name="Normal 11 4 2" xfId="1643"/>
    <cellStyle name="Normal 11 4 2 2" xfId="1644"/>
    <cellStyle name="Normal 11 4 2 2 2" xfId="1645"/>
    <cellStyle name="Normal 11 4 2 2 2 2" xfId="1646"/>
    <cellStyle name="Normal 11 4 2 2 3" xfId="1647"/>
    <cellStyle name="Normal 11 4 2 3" xfId="1648"/>
    <cellStyle name="Normal 11 4 2 3 2" xfId="1649"/>
    <cellStyle name="Normal 11 4 2 3 2 2" xfId="1650"/>
    <cellStyle name="Normal 11 4 2 3 3" xfId="1651"/>
    <cellStyle name="Normal 11 4 2 4" xfId="1652"/>
    <cellStyle name="Normal 11 4 2 4 2" xfId="1653"/>
    <cellStyle name="Normal 11 4 2 5" xfId="1654"/>
    <cellStyle name="Normal 11 4 2 5 2" xfId="1655"/>
    <cellStyle name="Normal 11 4 2 6" xfId="1656"/>
    <cellStyle name="Normal 11 4 3" xfId="1657"/>
    <cellStyle name="Normal 11 4 3 2" xfId="1658"/>
    <cellStyle name="Normal 11 4 3 2 2" xfId="1659"/>
    <cellStyle name="Normal 11 4 3 3" xfId="1660"/>
    <cellStyle name="Normal 11 4 4" xfId="1661"/>
    <cellStyle name="Normal 11 4 4 2" xfId="1662"/>
    <cellStyle name="Normal 11 4 4 2 2" xfId="1663"/>
    <cellStyle name="Normal 11 4 4 3" xfId="1664"/>
    <cellStyle name="Normal 11 4 5" xfId="1665"/>
    <cellStyle name="Normal 11 4 5 2" xfId="1666"/>
    <cellStyle name="Normal 11 4 6" xfId="1667"/>
    <cellStyle name="Normal 11 4 6 2" xfId="1668"/>
    <cellStyle name="Normal 11 4 7" xfId="1669"/>
    <cellStyle name="Normal 11 5" xfId="1670"/>
    <cellStyle name="Normal 11 5 2" xfId="1671"/>
    <cellStyle name="Normal 11 5 2 2" xfId="1672"/>
    <cellStyle name="Normal 11 5 2 2 2" xfId="1673"/>
    <cellStyle name="Normal 11 5 2 2 2 2" xfId="1674"/>
    <cellStyle name="Normal 11 5 2 2 3" xfId="1675"/>
    <cellStyle name="Normal 11 5 2 3" xfId="1676"/>
    <cellStyle name="Normal 11 5 2 3 2" xfId="1677"/>
    <cellStyle name="Normal 11 5 2 3 2 2" xfId="1678"/>
    <cellStyle name="Normal 11 5 2 3 3" xfId="1679"/>
    <cellStyle name="Normal 11 5 2 4" xfId="1680"/>
    <cellStyle name="Normal 11 5 2 4 2" xfId="1681"/>
    <cellStyle name="Normal 11 5 2 5" xfId="1682"/>
    <cellStyle name="Normal 11 5 2 5 2" xfId="1683"/>
    <cellStyle name="Normal 11 5 2 6" xfId="1684"/>
    <cellStyle name="Normal 11 5 3" xfId="1685"/>
    <cellStyle name="Normal 11 5 3 2" xfId="1686"/>
    <cellStyle name="Normal 11 5 3 2 2" xfId="1687"/>
    <cellStyle name="Normal 11 5 3 3" xfId="1688"/>
    <cellStyle name="Normal 11 5 4" xfId="1689"/>
    <cellStyle name="Normal 11 5 4 2" xfId="1690"/>
    <cellStyle name="Normal 11 5 4 2 2" xfId="1691"/>
    <cellStyle name="Normal 11 5 4 3" xfId="1692"/>
    <cellStyle name="Normal 11 5 5" xfId="1693"/>
    <cellStyle name="Normal 11 5 5 2" xfId="1694"/>
    <cellStyle name="Normal 11 5 6" xfId="1695"/>
    <cellStyle name="Normal 11 5 6 2" xfId="1696"/>
    <cellStyle name="Normal 11 5 7" xfId="1697"/>
    <cellStyle name="Normal 11 6" xfId="1698"/>
    <cellStyle name="Normal 11 6 2" xfId="1699"/>
    <cellStyle name="Normal 11 6 2 2" xfId="1700"/>
    <cellStyle name="Normal 11 6 2 2 2" xfId="1701"/>
    <cellStyle name="Normal 11 6 2 3" xfId="1702"/>
    <cellStyle name="Normal 11 6 3" xfId="1703"/>
    <cellStyle name="Normal 11 6 3 2" xfId="1704"/>
    <cellStyle name="Normal 11 6 3 2 2" xfId="1705"/>
    <cellStyle name="Normal 11 6 3 3" xfId="1706"/>
    <cellStyle name="Normal 11 6 4" xfId="1707"/>
    <cellStyle name="Normal 11 6 4 2" xfId="1708"/>
    <cellStyle name="Normal 11 6 5" xfId="1709"/>
    <cellStyle name="Normal 11 6 5 2" xfId="1710"/>
    <cellStyle name="Normal 11 6 6" xfId="1711"/>
    <cellStyle name="Normal 11 7" xfId="1712"/>
    <cellStyle name="Normal 11 7 2" xfId="1713"/>
    <cellStyle name="Normal 11 7 2 2" xfId="1714"/>
    <cellStyle name="Normal 11 7 3" xfId="1715"/>
    <cellStyle name="Normal 11 8" xfId="1716"/>
    <cellStyle name="Normal 11 8 2" xfId="1717"/>
    <cellStyle name="Normal 11 8 2 2" xfId="1718"/>
    <cellStyle name="Normal 11 8 3" xfId="1719"/>
    <cellStyle name="Normal 11 9" xfId="1720"/>
    <cellStyle name="Normal 11 9 2" xfId="1721"/>
    <cellStyle name="Normal 12" xfId="1722"/>
    <cellStyle name="Normal 12 10" xfId="1723"/>
    <cellStyle name="Normal 12 10 2" xfId="1724"/>
    <cellStyle name="Normal 12 11" xfId="1725"/>
    <cellStyle name="Normal 12 11 2" xfId="1726"/>
    <cellStyle name="Normal 12 12" xfId="1727"/>
    <cellStyle name="Normal 12 2" xfId="1728"/>
    <cellStyle name="Normal 12 2 10" xfId="1729"/>
    <cellStyle name="Normal 12 2 10 2" xfId="1730"/>
    <cellStyle name="Normal 12 2 11" xfId="1731"/>
    <cellStyle name="Normal 12 2 2" xfId="1732"/>
    <cellStyle name="Normal 12 2 2 2" xfId="1733"/>
    <cellStyle name="Normal 12 2 2 2 2" xfId="1734"/>
    <cellStyle name="Normal 12 2 2 2 2 2" xfId="1735"/>
    <cellStyle name="Normal 12 2 2 2 2 2 2" xfId="1736"/>
    <cellStyle name="Normal 12 2 2 2 2 2 2 2" xfId="1737"/>
    <cellStyle name="Normal 12 2 2 2 2 2 3" xfId="1738"/>
    <cellStyle name="Normal 12 2 2 2 2 3" xfId="1739"/>
    <cellStyle name="Normal 12 2 2 2 2 3 2" xfId="1740"/>
    <cellStyle name="Normal 12 2 2 2 2 3 2 2" xfId="1741"/>
    <cellStyle name="Normal 12 2 2 2 2 3 3" xfId="1742"/>
    <cellStyle name="Normal 12 2 2 2 2 4" xfId="1743"/>
    <cellStyle name="Normal 12 2 2 2 2 4 2" xfId="1744"/>
    <cellStyle name="Normal 12 2 2 2 2 5" xfId="1745"/>
    <cellStyle name="Normal 12 2 2 2 2 5 2" xfId="1746"/>
    <cellStyle name="Normal 12 2 2 2 2 6" xfId="1747"/>
    <cellStyle name="Normal 12 2 2 2 3" xfId="1748"/>
    <cellStyle name="Normal 12 2 2 2 3 2" xfId="1749"/>
    <cellStyle name="Normal 12 2 2 2 3 2 2" xfId="1750"/>
    <cellStyle name="Normal 12 2 2 2 3 3" xfId="1751"/>
    <cellStyle name="Normal 12 2 2 2 4" xfId="1752"/>
    <cellStyle name="Normal 12 2 2 2 4 2" xfId="1753"/>
    <cellStyle name="Normal 12 2 2 2 4 2 2" xfId="1754"/>
    <cellStyle name="Normal 12 2 2 2 4 3" xfId="1755"/>
    <cellStyle name="Normal 12 2 2 2 5" xfId="1756"/>
    <cellStyle name="Normal 12 2 2 2 5 2" xfId="1757"/>
    <cellStyle name="Normal 12 2 2 2 6" xfId="1758"/>
    <cellStyle name="Normal 12 2 2 2 6 2" xfId="1759"/>
    <cellStyle name="Normal 12 2 2 2 7" xfId="1760"/>
    <cellStyle name="Normal 12 2 2 3" xfId="1761"/>
    <cellStyle name="Normal 12 2 2 3 2" xfId="1762"/>
    <cellStyle name="Normal 12 2 2 3 2 2" xfId="1763"/>
    <cellStyle name="Normal 12 2 2 3 2 2 2" xfId="1764"/>
    <cellStyle name="Normal 12 2 2 3 2 2 2 2" xfId="1765"/>
    <cellStyle name="Normal 12 2 2 3 2 2 3" xfId="1766"/>
    <cellStyle name="Normal 12 2 2 3 2 3" xfId="1767"/>
    <cellStyle name="Normal 12 2 2 3 2 3 2" xfId="1768"/>
    <cellStyle name="Normal 12 2 2 3 2 3 2 2" xfId="1769"/>
    <cellStyle name="Normal 12 2 2 3 2 3 3" xfId="1770"/>
    <cellStyle name="Normal 12 2 2 3 2 4" xfId="1771"/>
    <cellStyle name="Normal 12 2 2 3 2 4 2" xfId="1772"/>
    <cellStyle name="Normal 12 2 2 3 2 5" xfId="1773"/>
    <cellStyle name="Normal 12 2 2 3 2 5 2" xfId="1774"/>
    <cellStyle name="Normal 12 2 2 3 2 6" xfId="1775"/>
    <cellStyle name="Normal 12 2 2 3 3" xfId="1776"/>
    <cellStyle name="Normal 12 2 2 3 3 2" xfId="1777"/>
    <cellStyle name="Normal 12 2 2 3 3 2 2" xfId="1778"/>
    <cellStyle name="Normal 12 2 2 3 3 3" xfId="1779"/>
    <cellStyle name="Normal 12 2 2 3 4" xfId="1780"/>
    <cellStyle name="Normal 12 2 2 3 4 2" xfId="1781"/>
    <cellStyle name="Normal 12 2 2 3 4 2 2" xfId="1782"/>
    <cellStyle name="Normal 12 2 2 3 4 3" xfId="1783"/>
    <cellStyle name="Normal 12 2 2 3 5" xfId="1784"/>
    <cellStyle name="Normal 12 2 2 3 5 2" xfId="1785"/>
    <cellStyle name="Normal 12 2 2 3 6" xfId="1786"/>
    <cellStyle name="Normal 12 2 2 3 6 2" xfId="1787"/>
    <cellStyle name="Normal 12 2 2 3 7" xfId="1788"/>
    <cellStyle name="Normal 12 2 2 4" xfId="1789"/>
    <cellStyle name="Normal 12 2 2 4 2" xfId="1790"/>
    <cellStyle name="Normal 12 2 2 4 2 2" xfId="1791"/>
    <cellStyle name="Normal 12 2 2 4 2 2 2" xfId="1792"/>
    <cellStyle name="Normal 12 2 2 4 2 3" xfId="1793"/>
    <cellStyle name="Normal 12 2 2 4 3" xfId="1794"/>
    <cellStyle name="Normal 12 2 2 4 3 2" xfId="1795"/>
    <cellStyle name="Normal 12 2 2 4 3 2 2" xfId="1796"/>
    <cellStyle name="Normal 12 2 2 4 3 3" xfId="1797"/>
    <cellStyle name="Normal 12 2 2 4 4" xfId="1798"/>
    <cellStyle name="Normal 12 2 2 4 4 2" xfId="1799"/>
    <cellStyle name="Normal 12 2 2 4 5" xfId="1800"/>
    <cellStyle name="Normal 12 2 2 4 5 2" xfId="1801"/>
    <cellStyle name="Normal 12 2 2 4 6" xfId="1802"/>
    <cellStyle name="Normal 12 2 2 5" xfId="1803"/>
    <cellStyle name="Normal 12 2 2 5 2" xfId="1804"/>
    <cellStyle name="Normal 12 2 2 5 2 2" xfId="1805"/>
    <cellStyle name="Normal 12 2 2 5 3" xfId="1806"/>
    <cellStyle name="Normal 12 2 2 6" xfId="1807"/>
    <cellStyle name="Normal 12 2 2 6 2" xfId="1808"/>
    <cellStyle name="Normal 12 2 2 6 2 2" xfId="1809"/>
    <cellStyle name="Normal 12 2 2 6 3" xfId="1810"/>
    <cellStyle name="Normal 12 2 2 7" xfId="1811"/>
    <cellStyle name="Normal 12 2 2 7 2" xfId="1812"/>
    <cellStyle name="Normal 12 2 2 8" xfId="1813"/>
    <cellStyle name="Normal 12 2 2 8 2" xfId="1814"/>
    <cellStyle name="Normal 12 2 2 9" xfId="1815"/>
    <cellStyle name="Normal 12 2 3" xfId="1816"/>
    <cellStyle name="Normal 12 2 3 2" xfId="1817"/>
    <cellStyle name="Normal 12 2 3 2 2" xfId="1818"/>
    <cellStyle name="Normal 12 2 3 2 2 2" xfId="1819"/>
    <cellStyle name="Normal 12 2 3 2 2 2 2" xfId="1820"/>
    <cellStyle name="Normal 12 2 3 2 2 3" xfId="1821"/>
    <cellStyle name="Normal 12 2 3 2 3" xfId="1822"/>
    <cellStyle name="Normal 12 2 3 2 3 2" xfId="1823"/>
    <cellStyle name="Normal 12 2 3 2 3 2 2" xfId="1824"/>
    <cellStyle name="Normal 12 2 3 2 3 3" xfId="1825"/>
    <cellStyle name="Normal 12 2 3 2 4" xfId="1826"/>
    <cellStyle name="Normal 12 2 3 2 4 2" xfId="1827"/>
    <cellStyle name="Normal 12 2 3 2 5" xfId="1828"/>
    <cellStyle name="Normal 12 2 3 2 5 2" xfId="1829"/>
    <cellStyle name="Normal 12 2 3 2 6" xfId="1830"/>
    <cellStyle name="Normal 12 2 3 3" xfId="1831"/>
    <cellStyle name="Normal 12 2 3 3 2" xfId="1832"/>
    <cellStyle name="Normal 12 2 3 3 2 2" xfId="1833"/>
    <cellStyle name="Normal 12 2 3 3 3" xfId="1834"/>
    <cellStyle name="Normal 12 2 3 4" xfId="1835"/>
    <cellStyle name="Normal 12 2 3 4 2" xfId="1836"/>
    <cellStyle name="Normal 12 2 3 4 2 2" xfId="1837"/>
    <cellStyle name="Normal 12 2 3 4 3" xfId="1838"/>
    <cellStyle name="Normal 12 2 3 5" xfId="1839"/>
    <cellStyle name="Normal 12 2 3 5 2" xfId="1840"/>
    <cellStyle name="Normal 12 2 3 6" xfId="1841"/>
    <cellStyle name="Normal 12 2 3 6 2" xfId="1842"/>
    <cellStyle name="Normal 12 2 3 7" xfId="1843"/>
    <cellStyle name="Normal 12 2 4" xfId="1844"/>
    <cellStyle name="Normal 12 2 4 2" xfId="1845"/>
    <cellStyle name="Normal 12 2 4 2 2" xfId="1846"/>
    <cellStyle name="Normal 12 2 4 2 2 2" xfId="1847"/>
    <cellStyle name="Normal 12 2 4 2 2 2 2" xfId="1848"/>
    <cellStyle name="Normal 12 2 4 2 2 3" xfId="1849"/>
    <cellStyle name="Normal 12 2 4 2 3" xfId="1850"/>
    <cellStyle name="Normal 12 2 4 2 3 2" xfId="1851"/>
    <cellStyle name="Normal 12 2 4 2 3 2 2" xfId="1852"/>
    <cellStyle name="Normal 12 2 4 2 3 3" xfId="1853"/>
    <cellStyle name="Normal 12 2 4 2 4" xfId="1854"/>
    <cellStyle name="Normal 12 2 4 2 4 2" xfId="1855"/>
    <cellStyle name="Normal 12 2 4 2 5" xfId="1856"/>
    <cellStyle name="Normal 12 2 4 2 5 2" xfId="1857"/>
    <cellStyle name="Normal 12 2 4 2 6" xfId="1858"/>
    <cellStyle name="Normal 12 2 4 3" xfId="1859"/>
    <cellStyle name="Normal 12 2 4 3 2" xfId="1860"/>
    <cellStyle name="Normal 12 2 4 3 2 2" xfId="1861"/>
    <cellStyle name="Normal 12 2 4 3 3" xfId="1862"/>
    <cellStyle name="Normal 12 2 4 4" xfId="1863"/>
    <cellStyle name="Normal 12 2 4 4 2" xfId="1864"/>
    <cellStyle name="Normal 12 2 4 4 2 2" xfId="1865"/>
    <cellStyle name="Normal 12 2 4 4 3" xfId="1866"/>
    <cellStyle name="Normal 12 2 4 5" xfId="1867"/>
    <cellStyle name="Normal 12 2 4 5 2" xfId="1868"/>
    <cellStyle name="Normal 12 2 4 6" xfId="1869"/>
    <cellStyle name="Normal 12 2 4 6 2" xfId="1870"/>
    <cellStyle name="Normal 12 2 4 7" xfId="1871"/>
    <cellStyle name="Normal 12 2 5" xfId="1872"/>
    <cellStyle name="Normal 12 2 5 2" xfId="1873"/>
    <cellStyle name="Normal 12 2 5 2 2" xfId="1874"/>
    <cellStyle name="Normal 12 2 5 2 2 2" xfId="1875"/>
    <cellStyle name="Normal 12 2 5 2 3" xfId="1876"/>
    <cellStyle name="Normal 12 2 5 3" xfId="1877"/>
    <cellStyle name="Normal 12 2 5 3 2" xfId="1878"/>
    <cellStyle name="Normal 12 2 5 3 2 2" xfId="1879"/>
    <cellStyle name="Normal 12 2 5 3 3" xfId="1880"/>
    <cellStyle name="Normal 12 2 5 4" xfId="1881"/>
    <cellStyle name="Normal 12 2 5 4 2" xfId="1882"/>
    <cellStyle name="Normal 12 2 5 5" xfId="1883"/>
    <cellStyle name="Normal 12 2 5 5 2" xfId="1884"/>
    <cellStyle name="Normal 12 2 5 6" xfId="1885"/>
    <cellStyle name="Normal 12 2 6" xfId="1886"/>
    <cellStyle name="Normal 12 2 6 2" xfId="1887"/>
    <cellStyle name="Normal 12 2 6 2 2" xfId="1888"/>
    <cellStyle name="Normal 12 2 6 3" xfId="1889"/>
    <cellStyle name="Normal 12 2 7" xfId="1890"/>
    <cellStyle name="Normal 12 2 7 2" xfId="1891"/>
    <cellStyle name="Normal 12 2 7 2 2" xfId="1892"/>
    <cellStyle name="Normal 12 2 7 3" xfId="1893"/>
    <cellStyle name="Normal 12 2 8" xfId="1894"/>
    <cellStyle name="Normal 12 2 8 2" xfId="1895"/>
    <cellStyle name="Normal 12 2 9" xfId="1896"/>
    <cellStyle name="Normal 12 2 9 2" xfId="1897"/>
    <cellStyle name="Normal 12 3" xfId="1898"/>
    <cellStyle name="Normal 12 3 2" xfId="1899"/>
    <cellStyle name="Normal 12 3 2 2" xfId="1900"/>
    <cellStyle name="Normal 12 3 2 2 2" xfId="1901"/>
    <cellStyle name="Normal 12 3 2 2 2 2" xfId="1902"/>
    <cellStyle name="Normal 12 3 2 2 2 2 2" xfId="1903"/>
    <cellStyle name="Normal 12 3 2 2 2 3" xfId="1904"/>
    <cellStyle name="Normal 12 3 2 2 3" xfId="1905"/>
    <cellStyle name="Normal 12 3 2 2 3 2" xfId="1906"/>
    <cellStyle name="Normal 12 3 2 2 3 2 2" xfId="1907"/>
    <cellStyle name="Normal 12 3 2 2 3 3" xfId="1908"/>
    <cellStyle name="Normal 12 3 2 2 4" xfId="1909"/>
    <cellStyle name="Normal 12 3 2 2 4 2" xfId="1910"/>
    <cellStyle name="Normal 12 3 2 2 5" xfId="1911"/>
    <cellStyle name="Normal 12 3 2 2 5 2" xfId="1912"/>
    <cellStyle name="Normal 12 3 2 2 6" xfId="1913"/>
    <cellStyle name="Normal 12 3 2 3" xfId="1914"/>
    <cellStyle name="Normal 12 3 2 3 2" xfId="1915"/>
    <cellStyle name="Normal 12 3 2 3 2 2" xfId="1916"/>
    <cellStyle name="Normal 12 3 2 3 3" xfId="1917"/>
    <cellStyle name="Normal 12 3 2 4" xfId="1918"/>
    <cellStyle name="Normal 12 3 2 4 2" xfId="1919"/>
    <cellStyle name="Normal 12 3 2 4 2 2" xfId="1920"/>
    <cellStyle name="Normal 12 3 2 4 3" xfId="1921"/>
    <cellStyle name="Normal 12 3 2 5" xfId="1922"/>
    <cellStyle name="Normal 12 3 2 5 2" xfId="1923"/>
    <cellStyle name="Normal 12 3 2 6" xfId="1924"/>
    <cellStyle name="Normal 12 3 2 6 2" xfId="1925"/>
    <cellStyle name="Normal 12 3 2 7" xfId="1926"/>
    <cellStyle name="Normal 12 3 3" xfId="1927"/>
    <cellStyle name="Normal 12 3 3 2" xfId="1928"/>
    <cellStyle name="Normal 12 3 3 2 2" xfId="1929"/>
    <cellStyle name="Normal 12 3 3 2 2 2" xfId="1930"/>
    <cellStyle name="Normal 12 3 3 2 2 2 2" xfId="1931"/>
    <cellStyle name="Normal 12 3 3 2 2 3" xfId="1932"/>
    <cellStyle name="Normal 12 3 3 2 3" xfId="1933"/>
    <cellStyle name="Normal 12 3 3 2 3 2" xfId="1934"/>
    <cellStyle name="Normal 12 3 3 2 3 2 2" xfId="1935"/>
    <cellStyle name="Normal 12 3 3 2 3 3" xfId="1936"/>
    <cellStyle name="Normal 12 3 3 2 4" xfId="1937"/>
    <cellStyle name="Normal 12 3 3 2 4 2" xfId="1938"/>
    <cellStyle name="Normal 12 3 3 2 5" xfId="1939"/>
    <cellStyle name="Normal 12 3 3 2 5 2" xfId="1940"/>
    <cellStyle name="Normal 12 3 3 2 6" xfId="1941"/>
    <cellStyle name="Normal 12 3 3 3" xfId="1942"/>
    <cellStyle name="Normal 12 3 3 3 2" xfId="1943"/>
    <cellStyle name="Normal 12 3 3 3 2 2" xfId="1944"/>
    <cellStyle name="Normal 12 3 3 3 3" xfId="1945"/>
    <cellStyle name="Normal 12 3 3 4" xfId="1946"/>
    <cellStyle name="Normal 12 3 3 4 2" xfId="1947"/>
    <cellStyle name="Normal 12 3 3 4 2 2" xfId="1948"/>
    <cellStyle name="Normal 12 3 3 4 3" xfId="1949"/>
    <cellStyle name="Normal 12 3 3 5" xfId="1950"/>
    <cellStyle name="Normal 12 3 3 5 2" xfId="1951"/>
    <cellStyle name="Normal 12 3 3 6" xfId="1952"/>
    <cellStyle name="Normal 12 3 3 6 2" xfId="1953"/>
    <cellStyle name="Normal 12 3 3 7" xfId="1954"/>
    <cellStyle name="Normal 12 3 4" xfId="1955"/>
    <cellStyle name="Normal 12 3 4 2" xfId="1956"/>
    <cellStyle name="Normal 12 3 4 2 2" xfId="1957"/>
    <cellStyle name="Normal 12 3 4 2 2 2" xfId="1958"/>
    <cellStyle name="Normal 12 3 4 2 3" xfId="1959"/>
    <cellStyle name="Normal 12 3 4 3" xfId="1960"/>
    <cellStyle name="Normal 12 3 4 3 2" xfId="1961"/>
    <cellStyle name="Normal 12 3 4 3 2 2" xfId="1962"/>
    <cellStyle name="Normal 12 3 4 3 3" xfId="1963"/>
    <cellStyle name="Normal 12 3 4 4" xfId="1964"/>
    <cellStyle name="Normal 12 3 4 4 2" xfId="1965"/>
    <cellStyle name="Normal 12 3 4 5" xfId="1966"/>
    <cellStyle name="Normal 12 3 4 5 2" xfId="1967"/>
    <cellStyle name="Normal 12 3 4 6" xfId="1968"/>
    <cellStyle name="Normal 12 3 5" xfId="1969"/>
    <cellStyle name="Normal 12 3 5 2" xfId="1970"/>
    <cellStyle name="Normal 12 3 5 2 2" xfId="1971"/>
    <cellStyle name="Normal 12 3 5 3" xfId="1972"/>
    <cellStyle name="Normal 12 3 6" xfId="1973"/>
    <cellStyle name="Normal 12 3 6 2" xfId="1974"/>
    <cellStyle name="Normal 12 3 6 2 2" xfId="1975"/>
    <cellStyle name="Normal 12 3 6 3" xfId="1976"/>
    <cellStyle name="Normal 12 3 7" xfId="1977"/>
    <cellStyle name="Normal 12 3 7 2" xfId="1978"/>
    <cellStyle name="Normal 12 3 8" xfId="1979"/>
    <cellStyle name="Normal 12 3 8 2" xfId="1980"/>
    <cellStyle name="Normal 12 3 9" xfId="1981"/>
    <cellStyle name="Normal 12 4" xfId="1982"/>
    <cellStyle name="Normal 12 4 2" xfId="1983"/>
    <cellStyle name="Normal 12 4 2 2" xfId="1984"/>
    <cellStyle name="Normal 12 4 2 2 2" xfId="1985"/>
    <cellStyle name="Normal 12 4 2 2 2 2" xfId="1986"/>
    <cellStyle name="Normal 12 4 2 2 3" xfId="1987"/>
    <cellStyle name="Normal 12 4 2 3" xfId="1988"/>
    <cellStyle name="Normal 12 4 2 3 2" xfId="1989"/>
    <cellStyle name="Normal 12 4 2 3 2 2" xfId="1990"/>
    <cellStyle name="Normal 12 4 2 3 3" xfId="1991"/>
    <cellStyle name="Normal 12 4 2 4" xfId="1992"/>
    <cellStyle name="Normal 12 4 2 4 2" xfId="1993"/>
    <cellStyle name="Normal 12 4 2 5" xfId="1994"/>
    <cellStyle name="Normal 12 4 2 5 2" xfId="1995"/>
    <cellStyle name="Normal 12 4 2 6" xfId="1996"/>
    <cellStyle name="Normal 12 4 3" xfId="1997"/>
    <cellStyle name="Normal 12 4 3 2" xfId="1998"/>
    <cellStyle name="Normal 12 4 3 2 2" xfId="1999"/>
    <cellStyle name="Normal 12 4 3 3" xfId="2000"/>
    <cellStyle name="Normal 12 4 4" xfId="2001"/>
    <cellStyle name="Normal 12 4 4 2" xfId="2002"/>
    <cellStyle name="Normal 12 4 4 2 2" xfId="2003"/>
    <cellStyle name="Normal 12 4 4 3" xfId="2004"/>
    <cellStyle name="Normal 12 4 5" xfId="2005"/>
    <cellStyle name="Normal 12 4 5 2" xfId="2006"/>
    <cellStyle name="Normal 12 4 6" xfId="2007"/>
    <cellStyle name="Normal 12 4 6 2" xfId="2008"/>
    <cellStyle name="Normal 12 4 7" xfId="2009"/>
    <cellStyle name="Normal 12 5" xfId="2010"/>
    <cellStyle name="Normal 12 5 2" xfId="2011"/>
    <cellStyle name="Normal 12 5 2 2" xfId="2012"/>
    <cellStyle name="Normal 12 5 2 2 2" xfId="2013"/>
    <cellStyle name="Normal 12 5 2 2 2 2" xfId="2014"/>
    <cellStyle name="Normal 12 5 2 2 3" xfId="2015"/>
    <cellStyle name="Normal 12 5 2 3" xfId="2016"/>
    <cellStyle name="Normal 12 5 2 3 2" xfId="2017"/>
    <cellStyle name="Normal 12 5 2 3 2 2" xfId="2018"/>
    <cellStyle name="Normal 12 5 2 3 3" xfId="2019"/>
    <cellStyle name="Normal 12 5 2 4" xfId="2020"/>
    <cellStyle name="Normal 12 5 2 4 2" xfId="2021"/>
    <cellStyle name="Normal 12 5 2 5" xfId="2022"/>
    <cellStyle name="Normal 12 5 2 5 2" xfId="2023"/>
    <cellStyle name="Normal 12 5 2 6" xfId="2024"/>
    <cellStyle name="Normal 12 5 3" xfId="2025"/>
    <cellStyle name="Normal 12 5 3 2" xfId="2026"/>
    <cellStyle name="Normal 12 5 3 2 2" xfId="2027"/>
    <cellStyle name="Normal 12 5 3 3" xfId="2028"/>
    <cellStyle name="Normal 12 5 4" xfId="2029"/>
    <cellStyle name="Normal 12 5 4 2" xfId="2030"/>
    <cellStyle name="Normal 12 5 4 2 2" xfId="2031"/>
    <cellStyle name="Normal 12 5 4 3" xfId="2032"/>
    <cellStyle name="Normal 12 5 5" xfId="2033"/>
    <cellStyle name="Normal 12 5 5 2" xfId="2034"/>
    <cellStyle name="Normal 12 5 6" xfId="2035"/>
    <cellStyle name="Normal 12 5 6 2" xfId="2036"/>
    <cellStyle name="Normal 12 5 7" xfId="2037"/>
    <cellStyle name="Normal 12 6" xfId="2038"/>
    <cellStyle name="Normal 12 6 2" xfId="2039"/>
    <cellStyle name="Normal 12 6 2 2" xfId="2040"/>
    <cellStyle name="Normal 12 6 2 2 2" xfId="2041"/>
    <cellStyle name="Normal 12 6 2 3" xfId="2042"/>
    <cellStyle name="Normal 12 6 3" xfId="2043"/>
    <cellStyle name="Normal 12 6 3 2" xfId="2044"/>
    <cellStyle name="Normal 12 6 3 2 2" xfId="2045"/>
    <cellStyle name="Normal 12 6 3 3" xfId="2046"/>
    <cellStyle name="Normal 12 6 4" xfId="2047"/>
    <cellStyle name="Normal 12 6 4 2" xfId="2048"/>
    <cellStyle name="Normal 12 6 5" xfId="2049"/>
    <cellStyle name="Normal 12 6 5 2" xfId="2050"/>
    <cellStyle name="Normal 12 6 6" xfId="2051"/>
    <cellStyle name="Normal 12 7" xfId="2052"/>
    <cellStyle name="Normal 12 7 2" xfId="2053"/>
    <cellStyle name="Normal 12 7 2 2" xfId="2054"/>
    <cellStyle name="Normal 12 7 3" xfId="2055"/>
    <cellStyle name="Normal 12 8" xfId="2056"/>
    <cellStyle name="Normal 12 8 2" xfId="2057"/>
    <cellStyle name="Normal 12 8 2 2" xfId="2058"/>
    <cellStyle name="Normal 12 8 3" xfId="2059"/>
    <cellStyle name="Normal 12 9" xfId="2060"/>
    <cellStyle name="Normal 12 9 2" xfId="2061"/>
    <cellStyle name="Normal 13" xfId="2062"/>
    <cellStyle name="Normal 13 10" xfId="2063"/>
    <cellStyle name="Normal 13 10 2" xfId="2064"/>
    <cellStyle name="Normal 13 11" xfId="2065"/>
    <cellStyle name="Normal 13 2" xfId="2066"/>
    <cellStyle name="Normal 13 2 2" xfId="2067"/>
    <cellStyle name="Normal 13 2 2 2" xfId="2068"/>
    <cellStyle name="Normal 13 2 2 2 2" xfId="2069"/>
    <cellStyle name="Normal 13 2 2 2 2 2" xfId="2070"/>
    <cellStyle name="Normal 13 2 2 2 2 2 2" xfId="2071"/>
    <cellStyle name="Normal 13 2 2 2 2 3" xfId="2072"/>
    <cellStyle name="Normal 13 2 2 2 3" xfId="2073"/>
    <cellStyle name="Normal 13 2 2 2 3 2" xfId="2074"/>
    <cellStyle name="Normal 13 2 2 2 3 2 2" xfId="2075"/>
    <cellStyle name="Normal 13 2 2 2 3 3" xfId="2076"/>
    <cellStyle name="Normal 13 2 2 2 4" xfId="2077"/>
    <cellStyle name="Normal 13 2 2 2 4 2" xfId="2078"/>
    <cellStyle name="Normal 13 2 2 2 5" xfId="2079"/>
    <cellStyle name="Normal 13 2 2 2 5 2" xfId="2080"/>
    <cellStyle name="Normal 13 2 2 2 6" xfId="2081"/>
    <cellStyle name="Normal 13 2 2 3" xfId="2082"/>
    <cellStyle name="Normal 13 2 2 3 2" xfId="2083"/>
    <cellStyle name="Normal 13 2 2 3 2 2" xfId="2084"/>
    <cellStyle name="Normal 13 2 2 3 3" xfId="2085"/>
    <cellStyle name="Normal 13 2 2 4" xfId="2086"/>
    <cellStyle name="Normal 13 2 2 4 2" xfId="2087"/>
    <cellStyle name="Normal 13 2 2 4 2 2" xfId="2088"/>
    <cellStyle name="Normal 13 2 2 4 3" xfId="2089"/>
    <cellStyle name="Normal 13 2 2 5" xfId="2090"/>
    <cellStyle name="Normal 13 2 2 5 2" xfId="2091"/>
    <cellStyle name="Normal 13 2 2 6" xfId="2092"/>
    <cellStyle name="Normal 13 2 2 6 2" xfId="2093"/>
    <cellStyle name="Normal 13 2 2 7" xfId="2094"/>
    <cellStyle name="Normal 13 2 3" xfId="2095"/>
    <cellStyle name="Normal 13 2 3 2" xfId="2096"/>
    <cellStyle name="Normal 13 2 3 2 2" xfId="2097"/>
    <cellStyle name="Normal 13 2 3 2 2 2" xfId="2098"/>
    <cellStyle name="Normal 13 2 3 2 2 2 2" xfId="2099"/>
    <cellStyle name="Normal 13 2 3 2 2 3" xfId="2100"/>
    <cellStyle name="Normal 13 2 3 2 3" xfId="2101"/>
    <cellStyle name="Normal 13 2 3 2 3 2" xfId="2102"/>
    <cellStyle name="Normal 13 2 3 2 3 2 2" xfId="2103"/>
    <cellStyle name="Normal 13 2 3 2 3 3" xfId="2104"/>
    <cellStyle name="Normal 13 2 3 2 4" xfId="2105"/>
    <cellStyle name="Normal 13 2 3 2 4 2" xfId="2106"/>
    <cellStyle name="Normal 13 2 3 2 5" xfId="2107"/>
    <cellStyle name="Normal 13 2 3 2 5 2" xfId="2108"/>
    <cellStyle name="Normal 13 2 3 2 6" xfId="2109"/>
    <cellStyle name="Normal 13 2 3 3" xfId="2110"/>
    <cellStyle name="Normal 13 2 3 3 2" xfId="2111"/>
    <cellStyle name="Normal 13 2 3 3 2 2" xfId="2112"/>
    <cellStyle name="Normal 13 2 3 3 3" xfId="2113"/>
    <cellStyle name="Normal 13 2 3 4" xfId="2114"/>
    <cellStyle name="Normal 13 2 3 4 2" xfId="2115"/>
    <cellStyle name="Normal 13 2 3 4 2 2" xfId="2116"/>
    <cellStyle name="Normal 13 2 3 4 3" xfId="2117"/>
    <cellStyle name="Normal 13 2 3 5" xfId="2118"/>
    <cellStyle name="Normal 13 2 3 5 2" xfId="2119"/>
    <cellStyle name="Normal 13 2 3 6" xfId="2120"/>
    <cellStyle name="Normal 13 2 3 6 2" xfId="2121"/>
    <cellStyle name="Normal 13 2 3 7" xfId="2122"/>
    <cellStyle name="Normal 13 2 4" xfId="2123"/>
    <cellStyle name="Normal 13 2 4 2" xfId="2124"/>
    <cellStyle name="Normal 13 2 4 2 2" xfId="2125"/>
    <cellStyle name="Normal 13 2 4 2 2 2" xfId="2126"/>
    <cellStyle name="Normal 13 2 4 2 3" xfId="2127"/>
    <cellStyle name="Normal 13 2 4 3" xfId="2128"/>
    <cellStyle name="Normal 13 2 4 3 2" xfId="2129"/>
    <cellStyle name="Normal 13 2 4 3 2 2" xfId="2130"/>
    <cellStyle name="Normal 13 2 4 3 3" xfId="2131"/>
    <cellStyle name="Normal 13 2 4 4" xfId="2132"/>
    <cellStyle name="Normal 13 2 4 4 2" xfId="2133"/>
    <cellStyle name="Normal 13 2 4 5" xfId="2134"/>
    <cellStyle name="Normal 13 2 4 5 2" xfId="2135"/>
    <cellStyle name="Normal 13 2 4 6" xfId="2136"/>
    <cellStyle name="Normal 13 2 5" xfId="2137"/>
    <cellStyle name="Normal 13 2 5 2" xfId="2138"/>
    <cellStyle name="Normal 13 2 5 2 2" xfId="2139"/>
    <cellStyle name="Normal 13 2 5 3" xfId="2140"/>
    <cellStyle name="Normal 13 2 6" xfId="2141"/>
    <cellStyle name="Normal 13 2 6 2" xfId="2142"/>
    <cellStyle name="Normal 13 2 6 2 2" xfId="2143"/>
    <cellStyle name="Normal 13 2 6 3" xfId="2144"/>
    <cellStyle name="Normal 13 2 7" xfId="2145"/>
    <cellStyle name="Normal 13 2 7 2" xfId="2146"/>
    <cellStyle name="Normal 13 2 8" xfId="2147"/>
    <cellStyle name="Normal 13 2 8 2" xfId="2148"/>
    <cellStyle name="Normal 13 2 9" xfId="2149"/>
    <cellStyle name="Normal 13 3" xfId="2150"/>
    <cellStyle name="Normal 13 3 2" xfId="2151"/>
    <cellStyle name="Normal 13 3 2 2" xfId="2152"/>
    <cellStyle name="Normal 13 3 2 2 2" xfId="2153"/>
    <cellStyle name="Normal 13 3 2 2 2 2" xfId="2154"/>
    <cellStyle name="Normal 13 3 2 2 3" xfId="2155"/>
    <cellStyle name="Normal 13 3 2 3" xfId="2156"/>
    <cellStyle name="Normal 13 3 2 3 2" xfId="2157"/>
    <cellStyle name="Normal 13 3 2 3 2 2" xfId="2158"/>
    <cellStyle name="Normal 13 3 2 3 3" xfId="2159"/>
    <cellStyle name="Normal 13 3 2 4" xfId="2160"/>
    <cellStyle name="Normal 13 3 2 4 2" xfId="2161"/>
    <cellStyle name="Normal 13 3 2 5" xfId="2162"/>
    <cellStyle name="Normal 13 3 2 5 2" xfId="2163"/>
    <cellStyle name="Normal 13 3 2 6" xfId="2164"/>
    <cellStyle name="Normal 13 3 3" xfId="2165"/>
    <cellStyle name="Normal 13 3 3 2" xfId="2166"/>
    <cellStyle name="Normal 13 3 3 2 2" xfId="2167"/>
    <cellStyle name="Normal 13 3 3 3" xfId="2168"/>
    <cellStyle name="Normal 13 3 4" xfId="2169"/>
    <cellStyle name="Normal 13 3 4 2" xfId="2170"/>
    <cellStyle name="Normal 13 3 4 2 2" xfId="2171"/>
    <cellStyle name="Normal 13 3 4 3" xfId="2172"/>
    <cellStyle name="Normal 13 3 5" xfId="2173"/>
    <cellStyle name="Normal 13 3 5 2" xfId="2174"/>
    <cellStyle name="Normal 13 3 6" xfId="2175"/>
    <cellStyle name="Normal 13 3 6 2" xfId="2176"/>
    <cellStyle name="Normal 13 3 7" xfId="2177"/>
    <cellStyle name="Normal 13 4" xfId="2178"/>
    <cellStyle name="Normal 13 4 2" xfId="2179"/>
    <cellStyle name="Normal 13 4 2 2" xfId="2180"/>
    <cellStyle name="Normal 13 4 2 2 2" xfId="2181"/>
    <cellStyle name="Normal 13 4 2 2 2 2" xfId="2182"/>
    <cellStyle name="Normal 13 4 2 2 3" xfId="2183"/>
    <cellStyle name="Normal 13 4 2 3" xfId="2184"/>
    <cellStyle name="Normal 13 4 2 3 2" xfId="2185"/>
    <cellStyle name="Normal 13 4 2 3 2 2" xfId="2186"/>
    <cellStyle name="Normal 13 4 2 3 3" xfId="2187"/>
    <cellStyle name="Normal 13 4 2 4" xfId="2188"/>
    <cellStyle name="Normal 13 4 2 4 2" xfId="2189"/>
    <cellStyle name="Normal 13 4 2 5" xfId="2190"/>
    <cellStyle name="Normal 13 4 2 5 2" xfId="2191"/>
    <cellStyle name="Normal 13 4 2 6" xfId="2192"/>
    <cellStyle name="Normal 13 4 3" xfId="2193"/>
    <cellStyle name="Normal 13 4 3 2" xfId="2194"/>
    <cellStyle name="Normal 13 4 3 2 2" xfId="2195"/>
    <cellStyle name="Normal 13 4 3 3" xfId="2196"/>
    <cellStyle name="Normal 13 4 4" xfId="2197"/>
    <cellStyle name="Normal 13 4 4 2" xfId="2198"/>
    <cellStyle name="Normal 13 4 4 2 2" xfId="2199"/>
    <cellStyle name="Normal 13 4 4 3" xfId="2200"/>
    <cellStyle name="Normal 13 4 5" xfId="2201"/>
    <cellStyle name="Normal 13 4 5 2" xfId="2202"/>
    <cellStyle name="Normal 13 4 6" xfId="2203"/>
    <cellStyle name="Normal 13 4 6 2" xfId="2204"/>
    <cellStyle name="Normal 13 4 7" xfId="2205"/>
    <cellStyle name="Normal 13 5" xfId="2206"/>
    <cellStyle name="Normal 13 5 2" xfId="2207"/>
    <cellStyle name="Normal 13 5 2 2" xfId="2208"/>
    <cellStyle name="Normal 13 5 2 2 2" xfId="2209"/>
    <cellStyle name="Normal 13 5 2 3" xfId="2210"/>
    <cellStyle name="Normal 13 5 3" xfId="2211"/>
    <cellStyle name="Normal 13 5 3 2" xfId="2212"/>
    <cellStyle name="Normal 13 5 3 2 2" xfId="2213"/>
    <cellStyle name="Normal 13 5 3 3" xfId="2214"/>
    <cellStyle name="Normal 13 5 4" xfId="2215"/>
    <cellStyle name="Normal 13 5 4 2" xfId="2216"/>
    <cellStyle name="Normal 13 5 5" xfId="2217"/>
    <cellStyle name="Normal 13 5 5 2" xfId="2218"/>
    <cellStyle name="Normal 13 5 6" xfId="2219"/>
    <cellStyle name="Normal 13 6" xfId="2220"/>
    <cellStyle name="Normal 13 6 2" xfId="2221"/>
    <cellStyle name="Normal 13 6 2 2" xfId="2222"/>
    <cellStyle name="Normal 13 6 3" xfId="2223"/>
    <cellStyle name="Normal 13 7" xfId="2224"/>
    <cellStyle name="Normal 13 7 2" xfId="2225"/>
    <cellStyle name="Normal 13 7 2 2" xfId="2226"/>
    <cellStyle name="Normal 13 7 3" xfId="2227"/>
    <cellStyle name="Normal 13 8" xfId="2228"/>
    <cellStyle name="Normal 13 8 2" xfId="2229"/>
    <cellStyle name="Normal 13 9" xfId="2230"/>
    <cellStyle name="Normal 13 9 2" xfId="2231"/>
    <cellStyle name="Normal 14" xfId="2232"/>
    <cellStyle name="Normal 14 10" xfId="2233"/>
    <cellStyle name="Normal 14 10 2" xfId="2234"/>
    <cellStyle name="Normal 14 11" xfId="2235"/>
    <cellStyle name="Normal 14 2" xfId="2236"/>
    <cellStyle name="Normal 14 2 2" xfId="2237"/>
    <cellStyle name="Normal 14 2 2 2" xfId="2238"/>
    <cellStyle name="Normal 14 2 2 2 2" xfId="2239"/>
    <cellStyle name="Normal 14 2 2 2 2 2" xfId="2240"/>
    <cellStyle name="Normal 14 2 2 2 2 2 2" xfId="2241"/>
    <cellStyle name="Normal 14 2 2 2 2 3" xfId="2242"/>
    <cellStyle name="Normal 14 2 2 2 3" xfId="2243"/>
    <cellStyle name="Normal 14 2 2 2 3 2" xfId="2244"/>
    <cellStyle name="Normal 14 2 2 2 3 2 2" xfId="2245"/>
    <cellStyle name="Normal 14 2 2 2 3 3" xfId="2246"/>
    <cellStyle name="Normal 14 2 2 2 4" xfId="2247"/>
    <cellStyle name="Normal 14 2 2 2 4 2" xfId="2248"/>
    <cellStyle name="Normal 14 2 2 2 5" xfId="2249"/>
    <cellStyle name="Normal 14 2 2 2 5 2" xfId="2250"/>
    <cellStyle name="Normal 14 2 2 2 6" xfId="2251"/>
    <cellStyle name="Normal 14 2 2 3" xfId="2252"/>
    <cellStyle name="Normal 14 2 2 3 2" xfId="2253"/>
    <cellStyle name="Normal 14 2 2 3 2 2" xfId="2254"/>
    <cellStyle name="Normal 14 2 2 3 3" xfId="2255"/>
    <cellStyle name="Normal 14 2 2 4" xfId="2256"/>
    <cellStyle name="Normal 14 2 2 4 2" xfId="2257"/>
    <cellStyle name="Normal 14 2 2 4 2 2" xfId="2258"/>
    <cellStyle name="Normal 14 2 2 4 3" xfId="2259"/>
    <cellStyle name="Normal 14 2 2 5" xfId="2260"/>
    <cellStyle name="Normal 14 2 2 5 2" xfId="2261"/>
    <cellStyle name="Normal 14 2 2 6" xfId="2262"/>
    <cellStyle name="Normal 14 2 2 6 2" xfId="2263"/>
    <cellStyle name="Normal 14 2 2 7" xfId="2264"/>
    <cellStyle name="Normal 14 2 3" xfId="2265"/>
    <cellStyle name="Normal 14 2 3 2" xfId="2266"/>
    <cellStyle name="Normal 14 2 3 2 2" xfId="2267"/>
    <cellStyle name="Normal 14 2 3 2 2 2" xfId="2268"/>
    <cellStyle name="Normal 14 2 3 2 2 2 2" xfId="2269"/>
    <cellStyle name="Normal 14 2 3 2 2 3" xfId="2270"/>
    <cellStyle name="Normal 14 2 3 2 3" xfId="2271"/>
    <cellStyle name="Normal 14 2 3 2 3 2" xfId="2272"/>
    <cellStyle name="Normal 14 2 3 2 3 2 2" xfId="2273"/>
    <cellStyle name="Normal 14 2 3 2 3 3" xfId="2274"/>
    <cellStyle name="Normal 14 2 3 2 4" xfId="2275"/>
    <cellStyle name="Normal 14 2 3 2 4 2" xfId="2276"/>
    <cellStyle name="Normal 14 2 3 2 5" xfId="2277"/>
    <cellStyle name="Normal 14 2 3 2 5 2" xfId="2278"/>
    <cellStyle name="Normal 14 2 3 2 6" xfId="2279"/>
    <cellStyle name="Normal 14 2 3 3" xfId="2280"/>
    <cellStyle name="Normal 14 2 3 3 2" xfId="2281"/>
    <cellStyle name="Normal 14 2 3 3 2 2" xfId="2282"/>
    <cellStyle name="Normal 14 2 3 3 3" xfId="2283"/>
    <cellStyle name="Normal 14 2 3 4" xfId="2284"/>
    <cellStyle name="Normal 14 2 3 4 2" xfId="2285"/>
    <cellStyle name="Normal 14 2 3 4 2 2" xfId="2286"/>
    <cellStyle name="Normal 14 2 3 4 3" xfId="2287"/>
    <cellStyle name="Normal 14 2 3 5" xfId="2288"/>
    <cellStyle name="Normal 14 2 3 5 2" xfId="2289"/>
    <cellStyle name="Normal 14 2 3 6" xfId="2290"/>
    <cellStyle name="Normal 14 2 3 6 2" xfId="2291"/>
    <cellStyle name="Normal 14 2 3 7" xfId="2292"/>
    <cellStyle name="Normal 14 2 4" xfId="2293"/>
    <cellStyle name="Normal 14 2 4 2" xfId="2294"/>
    <cellStyle name="Normal 14 2 4 2 2" xfId="2295"/>
    <cellStyle name="Normal 14 2 4 2 2 2" xfId="2296"/>
    <cellStyle name="Normal 14 2 4 2 3" xfId="2297"/>
    <cellStyle name="Normal 14 2 4 3" xfId="2298"/>
    <cellStyle name="Normal 14 2 4 3 2" xfId="2299"/>
    <cellStyle name="Normal 14 2 4 3 2 2" xfId="2300"/>
    <cellStyle name="Normal 14 2 4 3 3" xfId="2301"/>
    <cellStyle name="Normal 14 2 4 4" xfId="2302"/>
    <cellStyle name="Normal 14 2 4 4 2" xfId="2303"/>
    <cellStyle name="Normal 14 2 4 5" xfId="2304"/>
    <cellStyle name="Normal 14 2 4 5 2" xfId="2305"/>
    <cellStyle name="Normal 14 2 4 6" xfId="2306"/>
    <cellStyle name="Normal 14 2 5" xfId="2307"/>
    <cellStyle name="Normal 14 2 5 2" xfId="2308"/>
    <cellStyle name="Normal 14 2 5 2 2" xfId="2309"/>
    <cellStyle name="Normal 14 2 5 3" xfId="2310"/>
    <cellStyle name="Normal 14 2 6" xfId="2311"/>
    <cellStyle name="Normal 14 2 6 2" xfId="2312"/>
    <cellStyle name="Normal 14 2 6 2 2" xfId="2313"/>
    <cellStyle name="Normal 14 2 6 3" xfId="2314"/>
    <cellStyle name="Normal 14 2 7" xfId="2315"/>
    <cellStyle name="Normal 14 2 7 2" xfId="2316"/>
    <cellStyle name="Normal 14 2 8" xfId="2317"/>
    <cellStyle name="Normal 14 2 8 2" xfId="2318"/>
    <cellStyle name="Normal 14 2 9" xfId="2319"/>
    <cellStyle name="Normal 14 3" xfId="2320"/>
    <cellStyle name="Normal 14 3 2" xfId="2321"/>
    <cellStyle name="Normal 14 3 2 2" xfId="2322"/>
    <cellStyle name="Normal 14 3 2 2 2" xfId="2323"/>
    <cellStyle name="Normal 14 3 2 2 2 2" xfId="2324"/>
    <cellStyle name="Normal 14 3 2 2 3" xfId="2325"/>
    <cellStyle name="Normal 14 3 2 3" xfId="2326"/>
    <cellStyle name="Normal 14 3 2 3 2" xfId="2327"/>
    <cellStyle name="Normal 14 3 2 3 2 2" xfId="2328"/>
    <cellStyle name="Normal 14 3 2 3 3" xfId="2329"/>
    <cellStyle name="Normal 14 3 2 4" xfId="2330"/>
    <cellStyle name="Normal 14 3 2 4 2" xfId="2331"/>
    <cellStyle name="Normal 14 3 2 5" xfId="2332"/>
    <cellStyle name="Normal 14 3 2 5 2" xfId="2333"/>
    <cellStyle name="Normal 14 3 2 6" xfId="2334"/>
    <cellStyle name="Normal 14 3 3" xfId="2335"/>
    <cellStyle name="Normal 14 3 3 2" xfId="2336"/>
    <cellStyle name="Normal 14 3 3 2 2" xfId="2337"/>
    <cellStyle name="Normal 14 3 3 3" xfId="2338"/>
    <cellStyle name="Normal 14 3 4" xfId="2339"/>
    <cellStyle name="Normal 14 3 4 2" xfId="2340"/>
    <cellStyle name="Normal 14 3 4 2 2" xfId="2341"/>
    <cellStyle name="Normal 14 3 4 3" xfId="2342"/>
    <cellStyle name="Normal 14 3 5" xfId="2343"/>
    <cellStyle name="Normal 14 3 5 2" xfId="2344"/>
    <cellStyle name="Normal 14 3 6" xfId="2345"/>
    <cellStyle name="Normal 14 3 6 2" xfId="2346"/>
    <cellStyle name="Normal 14 3 7" xfId="2347"/>
    <cellStyle name="Normal 14 4" xfId="2348"/>
    <cellStyle name="Normal 14 4 2" xfId="2349"/>
    <cellStyle name="Normal 14 4 2 2" xfId="2350"/>
    <cellStyle name="Normal 14 4 2 2 2" xfId="2351"/>
    <cellStyle name="Normal 14 4 2 2 2 2" xfId="2352"/>
    <cellStyle name="Normal 14 4 2 2 3" xfId="2353"/>
    <cellStyle name="Normal 14 4 2 3" xfId="2354"/>
    <cellStyle name="Normal 14 4 2 3 2" xfId="2355"/>
    <cellStyle name="Normal 14 4 2 3 2 2" xfId="2356"/>
    <cellStyle name="Normal 14 4 2 3 3" xfId="2357"/>
    <cellStyle name="Normal 14 4 2 4" xfId="2358"/>
    <cellStyle name="Normal 14 4 2 4 2" xfId="2359"/>
    <cellStyle name="Normal 14 4 2 5" xfId="2360"/>
    <cellStyle name="Normal 14 4 2 5 2" xfId="2361"/>
    <cellStyle name="Normal 14 4 2 6" xfId="2362"/>
    <cellStyle name="Normal 14 4 3" xfId="2363"/>
    <cellStyle name="Normal 14 4 3 2" xfId="2364"/>
    <cellStyle name="Normal 14 4 3 2 2" xfId="2365"/>
    <cellStyle name="Normal 14 4 3 3" xfId="2366"/>
    <cellStyle name="Normal 14 4 4" xfId="2367"/>
    <cellStyle name="Normal 14 4 4 2" xfId="2368"/>
    <cellStyle name="Normal 14 4 4 2 2" xfId="2369"/>
    <cellStyle name="Normal 14 4 4 3" xfId="2370"/>
    <cellStyle name="Normal 14 4 5" xfId="2371"/>
    <cellStyle name="Normal 14 4 5 2" xfId="2372"/>
    <cellStyle name="Normal 14 4 6" xfId="2373"/>
    <cellStyle name="Normal 14 4 6 2" xfId="2374"/>
    <cellStyle name="Normal 14 4 7" xfId="2375"/>
    <cellStyle name="Normal 14 5" xfId="2376"/>
    <cellStyle name="Normal 14 5 2" xfId="2377"/>
    <cellStyle name="Normal 14 5 2 2" xfId="2378"/>
    <cellStyle name="Normal 14 5 2 2 2" xfId="2379"/>
    <cellStyle name="Normal 14 5 2 3" xfId="2380"/>
    <cellStyle name="Normal 14 5 3" xfId="2381"/>
    <cellStyle name="Normal 14 5 3 2" xfId="2382"/>
    <cellStyle name="Normal 14 5 3 2 2" xfId="2383"/>
    <cellStyle name="Normal 14 5 3 3" xfId="2384"/>
    <cellStyle name="Normal 14 5 4" xfId="2385"/>
    <cellStyle name="Normal 14 5 4 2" xfId="2386"/>
    <cellStyle name="Normal 14 5 5" xfId="2387"/>
    <cellStyle name="Normal 14 5 5 2" xfId="2388"/>
    <cellStyle name="Normal 14 5 6" xfId="2389"/>
    <cellStyle name="Normal 14 6" xfId="2390"/>
    <cellStyle name="Normal 14 6 2" xfId="2391"/>
    <cellStyle name="Normal 14 6 2 2" xfId="2392"/>
    <cellStyle name="Normal 14 6 3" xfId="2393"/>
    <cellStyle name="Normal 14 7" xfId="2394"/>
    <cellStyle name="Normal 14 7 2" xfId="2395"/>
    <cellStyle name="Normal 14 7 2 2" xfId="2396"/>
    <cellStyle name="Normal 14 7 3" xfId="2397"/>
    <cellStyle name="Normal 14 8" xfId="2398"/>
    <cellStyle name="Normal 14 8 2" xfId="2399"/>
    <cellStyle name="Normal 14 9" xfId="2400"/>
    <cellStyle name="Normal 14 9 2" xfId="2401"/>
    <cellStyle name="Normal 15" xfId="2402"/>
    <cellStyle name="Normal 15 10" xfId="2403"/>
    <cellStyle name="Normal 15 2" xfId="2404"/>
    <cellStyle name="Normal 15 2 2" xfId="2405"/>
    <cellStyle name="Normal 15 2 2 2" xfId="2406"/>
    <cellStyle name="Normal 15 2 2 2 2" xfId="2407"/>
    <cellStyle name="Normal 15 2 2 2 2 2" xfId="2408"/>
    <cellStyle name="Normal 15 2 2 2 2 2 2" xfId="2409"/>
    <cellStyle name="Normal 15 2 2 2 2 3" xfId="2410"/>
    <cellStyle name="Normal 15 2 2 2 3" xfId="2411"/>
    <cellStyle name="Normal 15 2 2 2 3 2" xfId="2412"/>
    <cellStyle name="Normal 15 2 2 2 3 2 2" xfId="2413"/>
    <cellStyle name="Normal 15 2 2 2 3 3" xfId="2414"/>
    <cellStyle name="Normal 15 2 2 2 4" xfId="2415"/>
    <cellStyle name="Normal 15 2 2 2 4 2" xfId="2416"/>
    <cellStyle name="Normal 15 2 2 2 5" xfId="2417"/>
    <cellStyle name="Normal 15 2 2 2 5 2" xfId="2418"/>
    <cellStyle name="Normal 15 2 2 2 6" xfId="2419"/>
    <cellStyle name="Normal 15 2 2 3" xfId="2420"/>
    <cellStyle name="Normal 15 2 2 3 2" xfId="2421"/>
    <cellStyle name="Normal 15 2 2 3 2 2" xfId="2422"/>
    <cellStyle name="Normal 15 2 2 3 3" xfId="2423"/>
    <cellStyle name="Normal 15 2 2 4" xfId="2424"/>
    <cellStyle name="Normal 15 2 2 4 2" xfId="2425"/>
    <cellStyle name="Normal 15 2 2 4 2 2" xfId="2426"/>
    <cellStyle name="Normal 15 2 2 4 3" xfId="2427"/>
    <cellStyle name="Normal 15 2 2 5" xfId="2428"/>
    <cellStyle name="Normal 15 2 2 5 2" xfId="2429"/>
    <cellStyle name="Normal 15 2 2 6" xfId="2430"/>
    <cellStyle name="Normal 15 2 2 6 2" xfId="2431"/>
    <cellStyle name="Normal 15 2 2 7" xfId="2432"/>
    <cellStyle name="Normal 15 2 3" xfId="2433"/>
    <cellStyle name="Normal 15 2 3 2" xfId="2434"/>
    <cellStyle name="Normal 15 2 3 2 2" xfId="2435"/>
    <cellStyle name="Normal 15 2 3 2 2 2" xfId="2436"/>
    <cellStyle name="Normal 15 2 3 2 2 2 2" xfId="2437"/>
    <cellStyle name="Normal 15 2 3 2 2 3" xfId="2438"/>
    <cellStyle name="Normal 15 2 3 2 3" xfId="2439"/>
    <cellStyle name="Normal 15 2 3 2 3 2" xfId="2440"/>
    <cellStyle name="Normal 15 2 3 2 3 2 2" xfId="2441"/>
    <cellStyle name="Normal 15 2 3 2 3 3" xfId="2442"/>
    <cellStyle name="Normal 15 2 3 2 4" xfId="2443"/>
    <cellStyle name="Normal 15 2 3 2 4 2" xfId="2444"/>
    <cellStyle name="Normal 15 2 3 2 5" xfId="2445"/>
    <cellStyle name="Normal 15 2 3 2 5 2" xfId="2446"/>
    <cellStyle name="Normal 15 2 3 2 6" xfId="2447"/>
    <cellStyle name="Normal 15 2 3 3" xfId="2448"/>
    <cellStyle name="Normal 15 2 3 3 2" xfId="2449"/>
    <cellStyle name="Normal 15 2 3 3 2 2" xfId="2450"/>
    <cellStyle name="Normal 15 2 3 3 3" xfId="2451"/>
    <cellStyle name="Normal 15 2 3 4" xfId="2452"/>
    <cellStyle name="Normal 15 2 3 4 2" xfId="2453"/>
    <cellStyle name="Normal 15 2 3 4 2 2" xfId="2454"/>
    <cellStyle name="Normal 15 2 3 4 3" xfId="2455"/>
    <cellStyle name="Normal 15 2 3 5" xfId="2456"/>
    <cellStyle name="Normal 15 2 3 5 2" xfId="2457"/>
    <cellStyle name="Normal 15 2 3 6" xfId="2458"/>
    <cellStyle name="Normal 15 2 3 6 2" xfId="2459"/>
    <cellStyle name="Normal 15 2 3 7" xfId="2460"/>
    <cellStyle name="Normal 15 2 4" xfId="2461"/>
    <cellStyle name="Normal 15 2 4 2" xfId="2462"/>
    <cellStyle name="Normal 15 2 4 2 2" xfId="2463"/>
    <cellStyle name="Normal 15 2 4 2 2 2" xfId="2464"/>
    <cellStyle name="Normal 15 2 4 2 3" xfId="2465"/>
    <cellStyle name="Normal 15 2 4 3" xfId="2466"/>
    <cellStyle name="Normal 15 2 4 3 2" xfId="2467"/>
    <cellStyle name="Normal 15 2 4 3 2 2" xfId="2468"/>
    <cellStyle name="Normal 15 2 4 3 3" xfId="2469"/>
    <cellStyle name="Normal 15 2 4 4" xfId="2470"/>
    <cellStyle name="Normal 15 2 4 4 2" xfId="2471"/>
    <cellStyle name="Normal 15 2 4 5" xfId="2472"/>
    <cellStyle name="Normal 15 2 4 5 2" xfId="2473"/>
    <cellStyle name="Normal 15 2 4 6" xfId="2474"/>
    <cellStyle name="Normal 15 2 5" xfId="2475"/>
    <cellStyle name="Normal 15 2 5 2" xfId="2476"/>
    <cellStyle name="Normal 15 2 5 2 2" xfId="2477"/>
    <cellStyle name="Normal 15 2 5 3" xfId="2478"/>
    <cellStyle name="Normal 15 2 6" xfId="2479"/>
    <cellStyle name="Normal 15 2 6 2" xfId="2480"/>
    <cellStyle name="Normal 15 2 6 2 2" xfId="2481"/>
    <cellStyle name="Normal 15 2 6 3" xfId="2482"/>
    <cellStyle name="Normal 15 2 7" xfId="2483"/>
    <cellStyle name="Normal 15 2 7 2" xfId="2484"/>
    <cellStyle name="Normal 15 2 8" xfId="2485"/>
    <cellStyle name="Normal 15 2 8 2" xfId="2486"/>
    <cellStyle name="Normal 15 2 9" xfId="2487"/>
    <cellStyle name="Normal 15 3" xfId="2488"/>
    <cellStyle name="Normal 15 3 2" xfId="2489"/>
    <cellStyle name="Normal 15 3 2 2" xfId="2490"/>
    <cellStyle name="Normal 15 3 2 2 2" xfId="2491"/>
    <cellStyle name="Normal 15 3 2 2 2 2" xfId="2492"/>
    <cellStyle name="Normal 15 3 2 2 3" xfId="2493"/>
    <cellStyle name="Normal 15 3 2 3" xfId="2494"/>
    <cellStyle name="Normal 15 3 2 3 2" xfId="2495"/>
    <cellStyle name="Normal 15 3 2 3 2 2" xfId="2496"/>
    <cellStyle name="Normal 15 3 2 3 3" xfId="2497"/>
    <cellStyle name="Normal 15 3 2 4" xfId="2498"/>
    <cellStyle name="Normal 15 3 2 4 2" xfId="2499"/>
    <cellStyle name="Normal 15 3 2 5" xfId="2500"/>
    <cellStyle name="Normal 15 3 2 5 2" xfId="2501"/>
    <cellStyle name="Normal 15 3 2 6" xfId="2502"/>
    <cellStyle name="Normal 15 3 3" xfId="2503"/>
    <cellStyle name="Normal 15 3 3 2" xfId="2504"/>
    <cellStyle name="Normal 15 3 3 2 2" xfId="2505"/>
    <cellStyle name="Normal 15 3 3 3" xfId="2506"/>
    <cellStyle name="Normal 15 3 4" xfId="2507"/>
    <cellStyle name="Normal 15 3 4 2" xfId="2508"/>
    <cellStyle name="Normal 15 3 4 2 2" xfId="2509"/>
    <cellStyle name="Normal 15 3 4 3" xfId="2510"/>
    <cellStyle name="Normal 15 3 5" xfId="2511"/>
    <cellStyle name="Normal 15 3 5 2" xfId="2512"/>
    <cellStyle name="Normal 15 3 6" xfId="2513"/>
    <cellStyle name="Normal 15 3 6 2" xfId="2514"/>
    <cellStyle name="Normal 15 3 7" xfId="2515"/>
    <cellStyle name="Normal 15 4" xfId="2516"/>
    <cellStyle name="Normal 15 4 2" xfId="2517"/>
    <cellStyle name="Normal 15 4 2 2" xfId="2518"/>
    <cellStyle name="Normal 15 4 2 2 2" xfId="2519"/>
    <cellStyle name="Normal 15 4 2 2 2 2" xfId="2520"/>
    <cellStyle name="Normal 15 4 2 2 3" xfId="2521"/>
    <cellStyle name="Normal 15 4 2 3" xfId="2522"/>
    <cellStyle name="Normal 15 4 2 3 2" xfId="2523"/>
    <cellStyle name="Normal 15 4 2 3 2 2" xfId="2524"/>
    <cellStyle name="Normal 15 4 2 3 3" xfId="2525"/>
    <cellStyle name="Normal 15 4 2 4" xfId="2526"/>
    <cellStyle name="Normal 15 4 2 4 2" xfId="2527"/>
    <cellStyle name="Normal 15 4 2 5" xfId="2528"/>
    <cellStyle name="Normal 15 4 2 5 2" xfId="2529"/>
    <cellStyle name="Normal 15 4 2 6" xfId="2530"/>
    <cellStyle name="Normal 15 4 3" xfId="2531"/>
    <cellStyle name="Normal 15 4 3 2" xfId="2532"/>
    <cellStyle name="Normal 15 4 3 2 2" xfId="2533"/>
    <cellStyle name="Normal 15 4 3 3" xfId="2534"/>
    <cellStyle name="Normal 15 4 4" xfId="2535"/>
    <cellStyle name="Normal 15 4 4 2" xfId="2536"/>
    <cellStyle name="Normal 15 4 4 2 2" xfId="2537"/>
    <cellStyle name="Normal 15 4 4 3" xfId="2538"/>
    <cellStyle name="Normal 15 4 5" xfId="2539"/>
    <cellStyle name="Normal 15 4 5 2" xfId="2540"/>
    <cellStyle name="Normal 15 4 6" xfId="2541"/>
    <cellStyle name="Normal 15 4 6 2" xfId="2542"/>
    <cellStyle name="Normal 15 4 7" xfId="2543"/>
    <cellStyle name="Normal 15 5" xfId="2544"/>
    <cellStyle name="Normal 15 5 2" xfId="2545"/>
    <cellStyle name="Normal 15 5 2 2" xfId="2546"/>
    <cellStyle name="Normal 15 5 2 2 2" xfId="2547"/>
    <cellStyle name="Normal 15 5 2 3" xfId="2548"/>
    <cellStyle name="Normal 15 5 3" xfId="2549"/>
    <cellStyle name="Normal 15 5 3 2" xfId="2550"/>
    <cellStyle name="Normal 15 5 3 2 2" xfId="2551"/>
    <cellStyle name="Normal 15 5 3 3" xfId="2552"/>
    <cellStyle name="Normal 15 5 4" xfId="2553"/>
    <cellStyle name="Normal 15 5 4 2" xfId="2554"/>
    <cellStyle name="Normal 15 5 5" xfId="2555"/>
    <cellStyle name="Normal 15 5 5 2" xfId="2556"/>
    <cellStyle name="Normal 15 5 6" xfId="2557"/>
    <cellStyle name="Normal 15 6" xfId="2558"/>
    <cellStyle name="Normal 15 6 2" xfId="2559"/>
    <cellStyle name="Normal 15 6 2 2" xfId="2560"/>
    <cellStyle name="Normal 15 6 3" xfId="2561"/>
    <cellStyle name="Normal 15 7" xfId="2562"/>
    <cellStyle name="Normal 15 7 2" xfId="2563"/>
    <cellStyle name="Normal 15 7 2 2" xfId="2564"/>
    <cellStyle name="Normal 15 7 3" xfId="2565"/>
    <cellStyle name="Normal 15 8" xfId="2566"/>
    <cellStyle name="Normal 15 8 2" xfId="2567"/>
    <cellStyle name="Normal 15 9" xfId="2568"/>
    <cellStyle name="Normal 15 9 2" xfId="2569"/>
    <cellStyle name="Normal 16" xfId="2570"/>
    <cellStyle name="Normal 16 10" xfId="2571"/>
    <cellStyle name="Normal 16 10 2" xfId="2572"/>
    <cellStyle name="Normal 16 10 2 2" xfId="2573"/>
    <cellStyle name="Normal 16 10 3" xfId="2574"/>
    <cellStyle name="Normal 16 11" xfId="2575"/>
    <cellStyle name="Normal 16 2" xfId="2576"/>
    <cellStyle name="Normal 16 2 2" xfId="2577"/>
    <cellStyle name="Normal 16 2 2 2" xfId="2578"/>
    <cellStyle name="Normal 16 2 2 2 2" xfId="2579"/>
    <cellStyle name="Normal 16 2 2 2 2 2" xfId="2580"/>
    <cellStyle name="Normal 16 2 2 2 3" xfId="2581"/>
    <cellStyle name="Normal 16 2 2 3" xfId="2582"/>
    <cellStyle name="Normal 16 2 2 3 2" xfId="2583"/>
    <cellStyle name="Normal 16 2 2 3 2 2" xfId="2584"/>
    <cellStyle name="Normal 16 2 2 3 3" xfId="2585"/>
    <cellStyle name="Normal 16 2 2 4" xfId="2586"/>
    <cellStyle name="Normal 16 2 2 4 2" xfId="2587"/>
    <cellStyle name="Normal 16 2 2 5" xfId="2588"/>
    <cellStyle name="Normal 16 2 2 5 2" xfId="2589"/>
    <cellStyle name="Normal 16 2 2 6" xfId="2590"/>
    <cellStyle name="Normal 16 2 3" xfId="2591"/>
    <cellStyle name="Normal 16 2 3 2" xfId="2592"/>
    <cellStyle name="Normal 16 2 3 2 2" xfId="2593"/>
    <cellStyle name="Normal 16 2 3 2 2 2" xfId="2594"/>
    <cellStyle name="Normal 16 2 3 2 3" xfId="2595"/>
    <cellStyle name="Normal 16 2 3 3" xfId="2596"/>
    <cellStyle name="Normal 16 2 3 3 2" xfId="2597"/>
    <cellStyle name="Normal 16 2 3 3 2 2" xfId="2598"/>
    <cellStyle name="Normal 16 2 3 3 3" xfId="2599"/>
    <cellStyle name="Normal 16 2 3 4" xfId="2600"/>
    <cellStyle name="Normal 16 2 3 4 2" xfId="2601"/>
    <cellStyle name="Normal 16 2 3 5" xfId="2602"/>
    <cellStyle name="Normal 16 2 3 5 2" xfId="2603"/>
    <cellStyle name="Normal 16 2 3 6" xfId="2604"/>
    <cellStyle name="Normal 16 2 4" xfId="2605"/>
    <cellStyle name="Normal 16 2 4 2" xfId="2606"/>
    <cellStyle name="Normal 16 2 4 2 2" xfId="2607"/>
    <cellStyle name="Normal 16 2 4 3" xfId="2608"/>
    <cellStyle name="Normal 16 2 5" xfId="2609"/>
    <cellStyle name="Normal 16 2 5 2" xfId="2610"/>
    <cellStyle name="Normal 16 2 5 2 2" xfId="2611"/>
    <cellStyle name="Normal 16 2 5 3" xfId="2612"/>
    <cellStyle name="Normal 16 2 6" xfId="2613"/>
    <cellStyle name="Normal 16 2 6 2" xfId="2614"/>
    <cellStyle name="Normal 16 2 7" xfId="2615"/>
    <cellStyle name="Normal 16 3" xfId="2616"/>
    <cellStyle name="Normal 16 3 2" xfId="2617"/>
    <cellStyle name="Normal 16 3 2 2" xfId="2618"/>
    <cellStyle name="Normal 16 3 2 2 2" xfId="2619"/>
    <cellStyle name="Normal 16 3 2 2 2 2" xfId="2620"/>
    <cellStyle name="Normal 16 3 2 2 3" xfId="2621"/>
    <cellStyle name="Normal 16 3 2 3" xfId="2622"/>
    <cellStyle name="Normal 16 3 2 3 2" xfId="2623"/>
    <cellStyle name="Normal 16 3 2 3 2 2" xfId="2624"/>
    <cellStyle name="Normal 16 3 2 3 3" xfId="2625"/>
    <cellStyle name="Normal 16 3 2 4" xfId="2626"/>
    <cellStyle name="Normal 16 3 2 4 2" xfId="2627"/>
    <cellStyle name="Normal 16 3 2 5" xfId="2628"/>
    <cellStyle name="Normal 16 3 2 5 2" xfId="2629"/>
    <cellStyle name="Normal 16 3 2 6" xfId="2630"/>
    <cellStyle name="Normal 16 3 3" xfId="2631"/>
    <cellStyle name="Normal 16 3 3 2" xfId="2632"/>
    <cellStyle name="Normal 16 3 3 2 2" xfId="2633"/>
    <cellStyle name="Normal 16 3 3 3" xfId="2634"/>
    <cellStyle name="Normal 16 3 4" xfId="2635"/>
    <cellStyle name="Normal 16 3 4 2" xfId="2636"/>
    <cellStyle name="Normal 16 3 4 2 2" xfId="2637"/>
    <cellStyle name="Normal 16 3 4 3" xfId="2638"/>
    <cellStyle name="Normal 16 3 5" xfId="2639"/>
    <cellStyle name="Normal 16 3 5 2" xfId="2640"/>
    <cellStyle name="Normal 16 3 6" xfId="2641"/>
    <cellStyle name="Normal 16 3 6 2" xfId="2642"/>
    <cellStyle name="Normal 16 3 7" xfId="2643"/>
    <cellStyle name="Normal 16 4" xfId="2644"/>
    <cellStyle name="Normal 16 4 2" xfId="2645"/>
    <cellStyle name="Normal 16 4 2 2" xfId="2646"/>
    <cellStyle name="Normal 16 4 2 2 2" xfId="2647"/>
    <cellStyle name="Normal 16 4 2 3" xfId="2648"/>
    <cellStyle name="Normal 16 4 3" xfId="2649"/>
    <cellStyle name="Normal 16 4 3 2" xfId="2650"/>
    <cellStyle name="Normal 16 4 3 2 2" xfId="2651"/>
    <cellStyle name="Normal 16 4 3 3" xfId="2652"/>
    <cellStyle name="Normal 16 4 4" xfId="2653"/>
    <cellStyle name="Normal 16 4 4 2" xfId="2654"/>
    <cellStyle name="Normal 16 4 5" xfId="2655"/>
    <cellStyle name="Normal 16 4 5 2" xfId="2656"/>
    <cellStyle name="Normal 16 4 6" xfId="2657"/>
    <cellStyle name="Normal 16 5" xfId="2658"/>
    <cellStyle name="Normal 16 5 2" xfId="2659"/>
    <cellStyle name="Normal 16 5 2 2" xfId="2660"/>
    <cellStyle name="Normal 16 5 3" xfId="2661"/>
    <cellStyle name="Normal 16 6" xfId="2662"/>
    <cellStyle name="Normal 16 6 2" xfId="2663"/>
    <cellStyle name="Normal 16 6 2 2" xfId="2664"/>
    <cellStyle name="Normal 16 6 3" xfId="2665"/>
    <cellStyle name="Normal 16 7" xfId="2666"/>
    <cellStyle name="Normal 16 7 2" xfId="2667"/>
    <cellStyle name="Normal 16 8" xfId="2668"/>
    <cellStyle name="Normal 16 8 2" xfId="2669"/>
    <cellStyle name="Normal 16 9" xfId="2670"/>
    <cellStyle name="Normal 16 9 2" xfId="2671"/>
    <cellStyle name="Normal 16 9 2 2" xfId="2672"/>
    <cellStyle name="Normal 16 9 2 2 2" xfId="2673"/>
    <cellStyle name="Normal 16 9 2 3" xfId="2674"/>
    <cellStyle name="Normal 16 9 3" xfId="2675"/>
    <cellStyle name="Normal 17" xfId="2676"/>
    <cellStyle name="Normal 18" xfId="2677"/>
    <cellStyle name="Normal 18 2" xfId="2678"/>
    <cellStyle name="Normal 18 2 2" xfId="2679"/>
    <cellStyle name="Normal 18 2 2 2" xfId="2680"/>
    <cellStyle name="Normal 18 2 2 2 2" xfId="2681"/>
    <cellStyle name="Normal 18 2 2 2 2 2" xfId="2682"/>
    <cellStyle name="Normal 18 2 2 2 3" xfId="2683"/>
    <cellStyle name="Normal 18 2 2 3" xfId="2684"/>
    <cellStyle name="Normal 18 2 2 3 2" xfId="2685"/>
    <cellStyle name="Normal 18 2 2 4" xfId="2686"/>
    <cellStyle name="Normal 18 2 3" xfId="2687"/>
    <cellStyle name="Normal 18 2 3 2" xfId="2688"/>
    <cellStyle name="Normal 18 2 3 2 2" xfId="2689"/>
    <cellStyle name="Normal 18 2 3 2 2 2" xfId="2690"/>
    <cellStyle name="Normal 18 2 3 2 3" xfId="2691"/>
    <cellStyle name="Normal 18 2 3 3" xfId="2692"/>
    <cellStyle name="Normal 18 2 3 3 2" xfId="2693"/>
    <cellStyle name="Normal 18 2 3 4" xfId="2694"/>
    <cellStyle name="Normal 18 2 4" xfId="2695"/>
    <cellStyle name="Normal 18 2 4 2" xfId="2696"/>
    <cellStyle name="Normal 18 2 4 2 2" xfId="2697"/>
    <cellStyle name="Normal 18 2 4 3" xfId="2698"/>
    <cellStyle name="Normal 18 2 5" xfId="2699"/>
    <cellStyle name="Normal 18 2 5 2" xfId="2700"/>
    <cellStyle name="Normal 18 2 6" xfId="2701"/>
    <cellStyle name="Normal 18 3" xfId="2702"/>
    <cellStyle name="Normal 18 3 2" xfId="2703"/>
    <cellStyle name="Normal 18 3 2 2" xfId="2704"/>
    <cellStyle name="Normal 18 3 2 2 2" xfId="2705"/>
    <cellStyle name="Normal 18 3 2 2 2 2" xfId="2706"/>
    <cellStyle name="Normal 18 3 2 2 3" xfId="2707"/>
    <cellStyle name="Normal 18 3 2 3" xfId="2708"/>
    <cellStyle name="Normal 18 3 2 3 2" xfId="2709"/>
    <cellStyle name="Normal 18 3 2 4" xfId="2710"/>
    <cellStyle name="Normal 18 3 3" xfId="2711"/>
    <cellStyle name="Normal 18 3 3 2" xfId="2712"/>
    <cellStyle name="Normal 18 3 3 2 2" xfId="2713"/>
    <cellStyle name="Normal 18 3 3 2 2 2" xfId="2714"/>
    <cellStyle name="Normal 18 3 3 2 3" xfId="2715"/>
    <cellStyle name="Normal 18 3 3 3" xfId="2716"/>
    <cellStyle name="Normal 18 3 3 3 2" xfId="2717"/>
    <cellStyle name="Normal 18 3 3 4" xfId="2718"/>
    <cellStyle name="Normal 18 3 4" xfId="2719"/>
    <cellStyle name="Normal 18 3 4 2" xfId="2720"/>
    <cellStyle name="Normal 18 3 4 2 2" xfId="2721"/>
    <cellStyle name="Normal 18 3 4 3" xfId="2722"/>
    <cellStyle name="Normal 18 3 5" xfId="2723"/>
    <cellStyle name="Normal 18 3 5 2" xfId="2724"/>
    <cellStyle name="Normal 18 3 6" xfId="2725"/>
    <cellStyle name="Normal 18 4" xfId="2726"/>
    <cellStyle name="Normal 18 4 2" xfId="2727"/>
    <cellStyle name="Normal 18 4 2 2" xfId="2728"/>
    <cellStyle name="Normal 18 4 2 2 2" xfId="2729"/>
    <cellStyle name="Normal 18 4 2 2 2 2" xfId="2730"/>
    <cellStyle name="Normal 18 4 2 2 3" xfId="2731"/>
    <cellStyle name="Normal 18 4 2 3" xfId="2732"/>
    <cellStyle name="Normal 18 4 2 3 2" xfId="2733"/>
    <cellStyle name="Normal 18 4 2 4" xfId="2734"/>
    <cellStyle name="Normal 18 4 3" xfId="2735"/>
    <cellStyle name="Normal 18 4 3 2" xfId="2736"/>
    <cellStyle name="Normal 18 4 3 2 2" xfId="2737"/>
    <cellStyle name="Normal 18 4 3 2 2 2" xfId="2738"/>
    <cellStyle name="Normal 18 4 3 2 3" xfId="2739"/>
    <cellStyle name="Normal 18 4 3 3" xfId="2740"/>
    <cellStyle name="Normal 18 4 3 3 2" xfId="2741"/>
    <cellStyle name="Normal 18 4 3 4" xfId="2742"/>
    <cellStyle name="Normal 18 4 4" xfId="2743"/>
    <cellStyle name="Normal 18 4 4 2" xfId="2744"/>
    <cellStyle name="Normal 18 4 4 2 2" xfId="2745"/>
    <cellStyle name="Normal 18 4 4 3" xfId="2746"/>
    <cellStyle name="Normal 18 4 5" xfId="2747"/>
    <cellStyle name="Normal 18 4 5 2" xfId="2748"/>
    <cellStyle name="Normal 18 4 6" xfId="2749"/>
    <cellStyle name="Normal 18 5" xfId="2750"/>
    <cellStyle name="Normal 18 5 2" xfId="2751"/>
    <cellStyle name="Normal 18 5 2 2" xfId="2752"/>
    <cellStyle name="Normal 18 5 2 2 2" xfId="2753"/>
    <cellStyle name="Normal 18 5 2 3" xfId="2754"/>
    <cellStyle name="Normal 18 5 3" xfId="2755"/>
    <cellStyle name="Normal 18 5 3 2" xfId="2756"/>
    <cellStyle name="Normal 18 5 4" xfId="2757"/>
    <cellStyle name="Normal 18 6" xfId="2758"/>
    <cellStyle name="Normal 18 6 2" xfId="2759"/>
    <cellStyle name="Normal 18 6 2 2" xfId="2760"/>
    <cellStyle name="Normal 18 6 2 2 2" xfId="2761"/>
    <cellStyle name="Normal 18 6 2 3" xfId="2762"/>
    <cellStyle name="Normal 18 6 3" xfId="2763"/>
    <cellStyle name="Normal 18 6 3 2" xfId="2764"/>
    <cellStyle name="Normal 18 6 4" xfId="2765"/>
    <cellStyle name="Normal 18 7" xfId="2766"/>
    <cellStyle name="Normal 18 7 2" xfId="2767"/>
    <cellStyle name="Normal 18 7 2 2" xfId="2768"/>
    <cellStyle name="Normal 18 7 3" xfId="2769"/>
    <cellStyle name="Normal 18 8" xfId="2770"/>
    <cellStyle name="Normal 18 8 2" xfId="2771"/>
    <cellStyle name="Normal 18 9" xfId="2772"/>
    <cellStyle name="Normal 19" xfId="2773"/>
    <cellStyle name="Normal 19 2" xfId="2774"/>
    <cellStyle name="Normal 19 2 2" xfId="2775"/>
    <cellStyle name="Normal 19 2 2 2" xfId="2776"/>
    <cellStyle name="Normal 19 2 3" xfId="2777"/>
    <cellStyle name="Normal 19 3" xfId="2778"/>
    <cellStyle name="Normal 19 3 2" xfId="2779"/>
    <cellStyle name="Normal 19 3 2 2" xfId="2780"/>
    <cellStyle name="Normal 19 3 3" xfId="2781"/>
    <cellStyle name="Normal 19 4" xfId="2782"/>
    <cellStyle name="Normal 19 4 2" xfId="2783"/>
    <cellStyle name="Normal 19 5" xfId="2784"/>
    <cellStyle name="Normal 19 5 2" xfId="2785"/>
    <cellStyle name="Normal 19 6" xfId="2786"/>
    <cellStyle name="Normal 2" xfId="2787"/>
    <cellStyle name="Normal 2 2" xfId="2788"/>
    <cellStyle name="Normal 2 2 2" xfId="2789"/>
    <cellStyle name="Normal 2 3" xfId="2790"/>
    <cellStyle name="Normal 2_BMT Performance Measures for ADM Review" xfId="2791"/>
    <cellStyle name="Normal 20" xfId="2792"/>
    <cellStyle name="Normal 20 2" xfId="2793"/>
    <cellStyle name="Normal 20 2 2" xfId="2794"/>
    <cellStyle name="Normal 20 2 2 2" xfId="2795"/>
    <cellStyle name="Normal 20 2 3" xfId="2796"/>
    <cellStyle name="Normal 20 3" xfId="2797"/>
    <cellStyle name="Normal 20 3 2" xfId="2798"/>
    <cellStyle name="Normal 20 3 2 2" xfId="2799"/>
    <cellStyle name="Normal 20 3 3" xfId="2800"/>
    <cellStyle name="Normal 20 4" xfId="2801"/>
    <cellStyle name="Normal 20 4 2" xfId="2802"/>
    <cellStyle name="Normal 20 5" xfId="2803"/>
    <cellStyle name="Normal 20 5 2" xfId="2804"/>
    <cellStyle name="Normal 20 6" xfId="2805"/>
    <cellStyle name="Normal 21" xfId="2806"/>
    <cellStyle name="Normal 21 2" xfId="2807"/>
    <cellStyle name="Normal 21 2 2" xfId="2808"/>
    <cellStyle name="Normal 21 3" xfId="2809"/>
    <cellStyle name="Normal 21 4" xfId="2810"/>
    <cellStyle name="Normal 22" xfId="2811"/>
    <cellStyle name="Normal 22 2" xfId="2812"/>
    <cellStyle name="Normal 23" xfId="2813"/>
    <cellStyle name="Normal 23 2" xfId="2814"/>
    <cellStyle name="Normal 24" xfId="2815"/>
    <cellStyle name="Normal 24 2" xfId="2816"/>
    <cellStyle name="Normal 25" xfId="2817"/>
    <cellStyle name="Normal 25 2" xfId="2818"/>
    <cellStyle name="Normal 26" xfId="2819"/>
    <cellStyle name="Normal 26 2" xfId="2820"/>
    <cellStyle name="Normal 27" xfId="2821"/>
    <cellStyle name="Normal 27 2" xfId="2822"/>
    <cellStyle name="Normal 28" xfId="2823"/>
    <cellStyle name="Normal 29" xfId="2824"/>
    <cellStyle name="Normal 3" xfId="2825"/>
    <cellStyle name="Normal 3 10" xfId="2826"/>
    <cellStyle name="Normal 3 10 2" xfId="2827"/>
    <cellStyle name="Normal 3 10 2 2" xfId="2828"/>
    <cellStyle name="Normal 3 10 3" xfId="2829"/>
    <cellStyle name="Normal 3 11" xfId="2830"/>
    <cellStyle name="Normal 3 11 2" xfId="2831"/>
    <cellStyle name="Normal 3 11 2 2" xfId="2832"/>
    <cellStyle name="Normal 3 11 3" xfId="2833"/>
    <cellStyle name="Normal 3 12" xfId="2834"/>
    <cellStyle name="Normal 3 12 2" xfId="2835"/>
    <cellStyle name="Normal 3 13" xfId="2836"/>
    <cellStyle name="Normal 3 13 2" xfId="2837"/>
    <cellStyle name="Normal 3 14" xfId="2838"/>
    <cellStyle name="Normal 3 14 2" xfId="2839"/>
    <cellStyle name="Normal 3 15" xfId="2840"/>
    <cellStyle name="Normal 3 16" xfId="2841"/>
    <cellStyle name="Normal 3 2" xfId="2842"/>
    <cellStyle name="Normal 3 2 10" xfId="2843"/>
    <cellStyle name="Normal 3 2 10 2" xfId="2844"/>
    <cellStyle name="Normal 3 2 11" xfId="2845"/>
    <cellStyle name="Normal 3 2 11 2" xfId="2846"/>
    <cellStyle name="Normal 3 2 12" xfId="2847"/>
    <cellStyle name="Normal 3 2 12 2" xfId="2848"/>
    <cellStyle name="Normal 3 2 13" xfId="2849"/>
    <cellStyle name="Normal 3 2 14" xfId="2850"/>
    <cellStyle name="Normal 3 2 2" xfId="2851"/>
    <cellStyle name="Normal 3 2 2 10" xfId="2852"/>
    <cellStyle name="Normal 3 2 2 2" xfId="2853"/>
    <cellStyle name="Normal 3 2 2 2 2" xfId="2854"/>
    <cellStyle name="Normal 3 2 2 2 2 2" xfId="2855"/>
    <cellStyle name="Normal 3 2 2 2 2 2 2" xfId="2856"/>
    <cellStyle name="Normal 3 2 2 2 2 2 2 2" xfId="2857"/>
    <cellStyle name="Normal 3 2 2 2 2 2 3" xfId="2858"/>
    <cellStyle name="Normal 3 2 2 2 2 3" xfId="2859"/>
    <cellStyle name="Normal 3 2 2 2 2 3 2" xfId="2860"/>
    <cellStyle name="Normal 3 2 2 2 2 3 2 2" xfId="2861"/>
    <cellStyle name="Normal 3 2 2 2 2 3 3" xfId="2862"/>
    <cellStyle name="Normal 3 2 2 2 2 4" xfId="2863"/>
    <cellStyle name="Normal 3 2 2 2 2 4 2" xfId="2864"/>
    <cellStyle name="Normal 3 2 2 2 2 5" xfId="2865"/>
    <cellStyle name="Normal 3 2 2 2 2 5 2" xfId="2866"/>
    <cellStyle name="Normal 3 2 2 2 2 6" xfId="2867"/>
    <cellStyle name="Normal 3 2 2 2 3" xfId="2868"/>
    <cellStyle name="Normal 3 2 2 2 3 2" xfId="2869"/>
    <cellStyle name="Normal 3 2 2 2 3 2 2" xfId="2870"/>
    <cellStyle name="Normal 3 2 2 2 3 3" xfId="2871"/>
    <cellStyle name="Normal 3 2 2 2 4" xfId="2872"/>
    <cellStyle name="Normal 3 2 2 2 4 2" xfId="2873"/>
    <cellStyle name="Normal 3 2 2 2 4 2 2" xfId="2874"/>
    <cellStyle name="Normal 3 2 2 2 4 3" xfId="2875"/>
    <cellStyle name="Normal 3 2 2 2 5" xfId="2876"/>
    <cellStyle name="Normal 3 2 2 2 5 2" xfId="2877"/>
    <cellStyle name="Normal 3 2 2 2 6" xfId="2878"/>
    <cellStyle name="Normal 3 2 2 2 6 2" xfId="2879"/>
    <cellStyle name="Normal 3 2 2 2 7" xfId="2880"/>
    <cellStyle name="Normal 3 2 2 3" xfId="2881"/>
    <cellStyle name="Normal 3 2 2 3 2" xfId="2882"/>
    <cellStyle name="Normal 3 2 2 3 2 2" xfId="2883"/>
    <cellStyle name="Normal 3 2 2 3 2 2 2" xfId="2884"/>
    <cellStyle name="Normal 3 2 2 3 2 2 2 2" xfId="2885"/>
    <cellStyle name="Normal 3 2 2 3 2 2 3" xfId="2886"/>
    <cellStyle name="Normal 3 2 2 3 2 3" xfId="2887"/>
    <cellStyle name="Normal 3 2 2 3 2 3 2" xfId="2888"/>
    <cellStyle name="Normal 3 2 2 3 2 3 2 2" xfId="2889"/>
    <cellStyle name="Normal 3 2 2 3 2 3 3" xfId="2890"/>
    <cellStyle name="Normal 3 2 2 3 2 4" xfId="2891"/>
    <cellStyle name="Normal 3 2 2 3 2 4 2" xfId="2892"/>
    <cellStyle name="Normal 3 2 2 3 2 5" xfId="2893"/>
    <cellStyle name="Normal 3 2 2 3 2 5 2" xfId="2894"/>
    <cellStyle name="Normal 3 2 2 3 2 6" xfId="2895"/>
    <cellStyle name="Normal 3 2 2 3 3" xfId="2896"/>
    <cellStyle name="Normal 3 2 2 3 3 2" xfId="2897"/>
    <cellStyle name="Normal 3 2 2 3 3 2 2" xfId="2898"/>
    <cellStyle name="Normal 3 2 2 3 3 3" xfId="2899"/>
    <cellStyle name="Normal 3 2 2 3 4" xfId="2900"/>
    <cellStyle name="Normal 3 2 2 3 4 2" xfId="2901"/>
    <cellStyle name="Normal 3 2 2 3 4 2 2" xfId="2902"/>
    <cellStyle name="Normal 3 2 2 3 4 3" xfId="2903"/>
    <cellStyle name="Normal 3 2 2 3 5" xfId="2904"/>
    <cellStyle name="Normal 3 2 2 3 5 2" xfId="2905"/>
    <cellStyle name="Normal 3 2 2 3 6" xfId="2906"/>
    <cellStyle name="Normal 3 2 2 3 6 2" xfId="2907"/>
    <cellStyle name="Normal 3 2 2 3 7" xfId="2908"/>
    <cellStyle name="Normal 3 2 2 4" xfId="2909"/>
    <cellStyle name="Normal 3 2 2 4 2" xfId="2910"/>
    <cellStyle name="Normal 3 2 2 4 2 2" xfId="2911"/>
    <cellStyle name="Normal 3 2 2 4 2 2 2" xfId="2912"/>
    <cellStyle name="Normal 3 2 2 4 2 3" xfId="2913"/>
    <cellStyle name="Normal 3 2 2 4 3" xfId="2914"/>
    <cellStyle name="Normal 3 2 2 4 3 2" xfId="2915"/>
    <cellStyle name="Normal 3 2 2 4 3 2 2" xfId="2916"/>
    <cellStyle name="Normal 3 2 2 4 3 3" xfId="2917"/>
    <cellStyle name="Normal 3 2 2 4 4" xfId="2918"/>
    <cellStyle name="Normal 3 2 2 4 4 2" xfId="2919"/>
    <cellStyle name="Normal 3 2 2 4 5" xfId="2920"/>
    <cellStyle name="Normal 3 2 2 4 5 2" xfId="2921"/>
    <cellStyle name="Normal 3 2 2 4 6" xfId="2922"/>
    <cellStyle name="Normal 3 2 2 5" xfId="2923"/>
    <cellStyle name="Normal 3 2 2 5 2" xfId="2924"/>
    <cellStyle name="Normal 3 2 2 5 2 2" xfId="2925"/>
    <cellStyle name="Normal 3 2 2 5 2 2 2" xfId="2926"/>
    <cellStyle name="Normal 3 2 2 5 2 3" xfId="2927"/>
    <cellStyle name="Normal 3 2 2 5 3" xfId="2928"/>
    <cellStyle name="Normal 3 2 2 5 3 2" xfId="2929"/>
    <cellStyle name="Normal 3 2 2 5 3 2 2" xfId="2930"/>
    <cellStyle name="Normal 3 2 2 5 3 3" xfId="2931"/>
    <cellStyle name="Normal 3 2 2 5 4" xfId="2932"/>
    <cellStyle name="Normal 3 2 2 5 4 2" xfId="2933"/>
    <cellStyle name="Normal 3 2 2 5 5" xfId="2934"/>
    <cellStyle name="Normal 3 2 2 5 5 2" xfId="2935"/>
    <cellStyle name="Normal 3 2 2 5 6" xfId="2936"/>
    <cellStyle name="Normal 3 2 2 6" xfId="2937"/>
    <cellStyle name="Normal 3 2 2 6 2" xfId="2938"/>
    <cellStyle name="Normal 3 2 2 6 2 2" xfId="2939"/>
    <cellStyle name="Normal 3 2 2 6 3" xfId="2940"/>
    <cellStyle name="Normal 3 2 2 7" xfId="2941"/>
    <cellStyle name="Normal 3 2 2 7 2" xfId="2942"/>
    <cellStyle name="Normal 3 2 2 7 2 2" xfId="2943"/>
    <cellStyle name="Normal 3 2 2 7 3" xfId="2944"/>
    <cellStyle name="Normal 3 2 2 8" xfId="2945"/>
    <cellStyle name="Normal 3 2 2 8 2" xfId="2946"/>
    <cellStyle name="Normal 3 2 2 9" xfId="2947"/>
    <cellStyle name="Normal 3 2 2 9 2" xfId="2948"/>
    <cellStyle name="Normal 3 2 3" xfId="2949"/>
    <cellStyle name="Normal 3 2 3 2" xfId="2950"/>
    <cellStyle name="Normal 3 2 3 2 2" xfId="2951"/>
    <cellStyle name="Normal 3 2 3 2 2 2" xfId="2952"/>
    <cellStyle name="Normal 3 2 3 2 2 2 2" xfId="2953"/>
    <cellStyle name="Normal 3 2 3 2 2 2 2 2" xfId="2954"/>
    <cellStyle name="Normal 3 2 3 2 2 2 3" xfId="2955"/>
    <cellStyle name="Normal 3 2 3 2 2 3" xfId="2956"/>
    <cellStyle name="Normal 3 2 3 2 2 3 2" xfId="2957"/>
    <cellStyle name="Normal 3 2 3 2 2 3 2 2" xfId="2958"/>
    <cellStyle name="Normal 3 2 3 2 2 3 3" xfId="2959"/>
    <cellStyle name="Normal 3 2 3 2 2 4" xfId="2960"/>
    <cellStyle name="Normal 3 2 3 2 2 4 2" xfId="2961"/>
    <cellStyle name="Normal 3 2 3 2 2 5" xfId="2962"/>
    <cellStyle name="Normal 3 2 3 2 2 5 2" xfId="2963"/>
    <cellStyle name="Normal 3 2 3 2 2 6" xfId="2964"/>
    <cellStyle name="Normal 3 2 3 2 3" xfId="2965"/>
    <cellStyle name="Normal 3 2 3 2 3 2" xfId="2966"/>
    <cellStyle name="Normal 3 2 3 2 3 2 2" xfId="2967"/>
    <cellStyle name="Normal 3 2 3 2 3 3" xfId="2968"/>
    <cellStyle name="Normal 3 2 3 2 4" xfId="2969"/>
    <cellStyle name="Normal 3 2 3 2 4 2" xfId="2970"/>
    <cellStyle name="Normal 3 2 3 2 4 2 2" xfId="2971"/>
    <cellStyle name="Normal 3 2 3 2 4 3" xfId="2972"/>
    <cellStyle name="Normal 3 2 3 2 5" xfId="2973"/>
    <cellStyle name="Normal 3 2 3 2 5 2" xfId="2974"/>
    <cellStyle name="Normal 3 2 3 2 6" xfId="2975"/>
    <cellStyle name="Normal 3 2 3 2 6 2" xfId="2976"/>
    <cellStyle name="Normal 3 2 3 2 7" xfId="2977"/>
    <cellStyle name="Normal 3 2 3 3" xfId="2978"/>
    <cellStyle name="Normal 3 2 3 3 2" xfId="2979"/>
    <cellStyle name="Normal 3 2 3 3 2 2" xfId="2980"/>
    <cellStyle name="Normal 3 2 3 3 2 2 2" xfId="2981"/>
    <cellStyle name="Normal 3 2 3 3 2 2 2 2" xfId="2982"/>
    <cellStyle name="Normal 3 2 3 3 2 2 3" xfId="2983"/>
    <cellStyle name="Normal 3 2 3 3 2 3" xfId="2984"/>
    <cellStyle name="Normal 3 2 3 3 2 3 2" xfId="2985"/>
    <cellStyle name="Normal 3 2 3 3 2 3 2 2" xfId="2986"/>
    <cellStyle name="Normal 3 2 3 3 2 3 3" xfId="2987"/>
    <cellStyle name="Normal 3 2 3 3 2 4" xfId="2988"/>
    <cellStyle name="Normal 3 2 3 3 2 4 2" xfId="2989"/>
    <cellStyle name="Normal 3 2 3 3 2 5" xfId="2990"/>
    <cellStyle name="Normal 3 2 3 3 2 5 2" xfId="2991"/>
    <cellStyle name="Normal 3 2 3 3 2 6" xfId="2992"/>
    <cellStyle name="Normal 3 2 3 3 3" xfId="2993"/>
    <cellStyle name="Normal 3 2 3 3 3 2" xfId="2994"/>
    <cellStyle name="Normal 3 2 3 3 3 2 2" xfId="2995"/>
    <cellStyle name="Normal 3 2 3 3 3 3" xfId="2996"/>
    <cellStyle name="Normal 3 2 3 3 4" xfId="2997"/>
    <cellStyle name="Normal 3 2 3 3 4 2" xfId="2998"/>
    <cellStyle name="Normal 3 2 3 3 4 2 2" xfId="2999"/>
    <cellStyle name="Normal 3 2 3 3 4 3" xfId="3000"/>
    <cellStyle name="Normal 3 2 3 3 5" xfId="3001"/>
    <cellStyle name="Normal 3 2 3 3 5 2" xfId="3002"/>
    <cellStyle name="Normal 3 2 3 3 6" xfId="3003"/>
    <cellStyle name="Normal 3 2 3 3 6 2" xfId="3004"/>
    <cellStyle name="Normal 3 2 3 3 7" xfId="3005"/>
    <cellStyle name="Normal 3 2 3 4" xfId="3006"/>
    <cellStyle name="Normal 3 2 3 4 2" xfId="3007"/>
    <cellStyle name="Normal 3 2 3 4 2 2" xfId="3008"/>
    <cellStyle name="Normal 3 2 3 4 2 2 2" xfId="3009"/>
    <cellStyle name="Normal 3 2 3 4 2 3" xfId="3010"/>
    <cellStyle name="Normal 3 2 3 4 3" xfId="3011"/>
    <cellStyle name="Normal 3 2 3 4 3 2" xfId="3012"/>
    <cellStyle name="Normal 3 2 3 4 3 2 2" xfId="3013"/>
    <cellStyle name="Normal 3 2 3 4 3 3" xfId="3014"/>
    <cellStyle name="Normal 3 2 3 4 4" xfId="3015"/>
    <cellStyle name="Normal 3 2 3 4 4 2" xfId="3016"/>
    <cellStyle name="Normal 3 2 3 4 5" xfId="3017"/>
    <cellStyle name="Normal 3 2 3 4 5 2" xfId="3018"/>
    <cellStyle name="Normal 3 2 3 4 6" xfId="3019"/>
    <cellStyle name="Normal 3 2 3 5" xfId="3020"/>
    <cellStyle name="Normal 3 2 3 5 2" xfId="3021"/>
    <cellStyle name="Normal 3 2 3 5 2 2" xfId="3022"/>
    <cellStyle name="Normal 3 2 3 5 3" xfId="3023"/>
    <cellStyle name="Normal 3 2 3 6" xfId="3024"/>
    <cellStyle name="Normal 3 2 3 6 2" xfId="3025"/>
    <cellStyle name="Normal 3 2 3 6 2 2" xfId="3026"/>
    <cellStyle name="Normal 3 2 3 6 3" xfId="3027"/>
    <cellStyle name="Normal 3 2 3 7" xfId="3028"/>
    <cellStyle name="Normal 3 2 3 7 2" xfId="3029"/>
    <cellStyle name="Normal 3 2 3 8" xfId="3030"/>
    <cellStyle name="Normal 3 2 3 8 2" xfId="3031"/>
    <cellStyle name="Normal 3 2 3 9" xfId="3032"/>
    <cellStyle name="Normal 3 2 4" xfId="3033"/>
    <cellStyle name="Normal 3 2 4 2" xfId="3034"/>
    <cellStyle name="Normal 3 2 4 2 2" xfId="3035"/>
    <cellStyle name="Normal 3 2 4 2 2 2" xfId="3036"/>
    <cellStyle name="Normal 3 2 4 2 2 2 2" xfId="3037"/>
    <cellStyle name="Normal 3 2 4 2 2 3" xfId="3038"/>
    <cellStyle name="Normal 3 2 4 2 3" xfId="3039"/>
    <cellStyle name="Normal 3 2 4 2 3 2" xfId="3040"/>
    <cellStyle name="Normal 3 2 4 2 3 2 2" xfId="3041"/>
    <cellStyle name="Normal 3 2 4 2 3 3" xfId="3042"/>
    <cellStyle name="Normal 3 2 4 2 4" xfId="3043"/>
    <cellStyle name="Normal 3 2 4 2 4 2" xfId="3044"/>
    <cellStyle name="Normal 3 2 4 2 5" xfId="3045"/>
    <cellStyle name="Normal 3 2 4 2 5 2" xfId="3046"/>
    <cellStyle name="Normal 3 2 4 2 6" xfId="3047"/>
    <cellStyle name="Normal 3 2 4 3" xfId="3048"/>
    <cellStyle name="Normal 3 2 4 3 2" xfId="3049"/>
    <cellStyle name="Normal 3 2 4 3 2 2" xfId="3050"/>
    <cellStyle name="Normal 3 2 4 3 3" xfId="3051"/>
    <cellStyle name="Normal 3 2 4 4" xfId="3052"/>
    <cellStyle name="Normal 3 2 4 4 2" xfId="3053"/>
    <cellStyle name="Normal 3 2 4 4 2 2" xfId="3054"/>
    <cellStyle name="Normal 3 2 4 4 3" xfId="3055"/>
    <cellStyle name="Normal 3 2 4 5" xfId="3056"/>
    <cellStyle name="Normal 3 2 4 5 2" xfId="3057"/>
    <cellStyle name="Normal 3 2 4 6" xfId="3058"/>
    <cellStyle name="Normal 3 2 4 6 2" xfId="3059"/>
    <cellStyle name="Normal 3 2 4 7" xfId="3060"/>
    <cellStyle name="Normal 3 2 5" xfId="3061"/>
    <cellStyle name="Normal 3 2 5 2" xfId="3062"/>
    <cellStyle name="Normal 3 2 5 2 2" xfId="3063"/>
    <cellStyle name="Normal 3 2 5 2 2 2" xfId="3064"/>
    <cellStyle name="Normal 3 2 5 2 2 2 2" xfId="3065"/>
    <cellStyle name="Normal 3 2 5 2 2 3" xfId="3066"/>
    <cellStyle name="Normal 3 2 5 2 3" xfId="3067"/>
    <cellStyle name="Normal 3 2 5 2 3 2" xfId="3068"/>
    <cellStyle name="Normal 3 2 5 2 3 2 2" xfId="3069"/>
    <cellStyle name="Normal 3 2 5 2 3 3" xfId="3070"/>
    <cellStyle name="Normal 3 2 5 2 4" xfId="3071"/>
    <cellStyle name="Normal 3 2 5 2 4 2" xfId="3072"/>
    <cellStyle name="Normal 3 2 5 2 5" xfId="3073"/>
    <cellStyle name="Normal 3 2 5 2 5 2" xfId="3074"/>
    <cellStyle name="Normal 3 2 5 2 6" xfId="3075"/>
    <cellStyle name="Normal 3 2 5 3" xfId="3076"/>
    <cellStyle name="Normal 3 2 5 3 2" xfId="3077"/>
    <cellStyle name="Normal 3 2 5 3 2 2" xfId="3078"/>
    <cellStyle name="Normal 3 2 5 3 3" xfId="3079"/>
    <cellStyle name="Normal 3 2 5 4" xfId="3080"/>
    <cellStyle name="Normal 3 2 5 4 2" xfId="3081"/>
    <cellStyle name="Normal 3 2 5 4 2 2" xfId="3082"/>
    <cellStyle name="Normal 3 2 5 4 3" xfId="3083"/>
    <cellStyle name="Normal 3 2 5 5" xfId="3084"/>
    <cellStyle name="Normal 3 2 5 5 2" xfId="3085"/>
    <cellStyle name="Normal 3 2 5 6" xfId="3086"/>
    <cellStyle name="Normal 3 2 5 6 2" xfId="3087"/>
    <cellStyle name="Normal 3 2 5 7" xfId="3088"/>
    <cellStyle name="Normal 3 2 6" xfId="3089"/>
    <cellStyle name="Normal 3 2 6 2" xfId="3090"/>
    <cellStyle name="Normal 3 2 6 2 2" xfId="3091"/>
    <cellStyle name="Normal 3 2 6 2 2 2" xfId="3092"/>
    <cellStyle name="Normal 3 2 6 2 3" xfId="3093"/>
    <cellStyle name="Normal 3 2 6 3" xfId="3094"/>
    <cellStyle name="Normal 3 2 6 3 2" xfId="3095"/>
    <cellStyle name="Normal 3 2 6 3 2 2" xfId="3096"/>
    <cellStyle name="Normal 3 2 6 3 3" xfId="3097"/>
    <cellStyle name="Normal 3 2 6 4" xfId="3098"/>
    <cellStyle name="Normal 3 2 6 4 2" xfId="3099"/>
    <cellStyle name="Normal 3 2 6 5" xfId="3100"/>
    <cellStyle name="Normal 3 2 6 5 2" xfId="3101"/>
    <cellStyle name="Normal 3 2 6 6" xfId="3102"/>
    <cellStyle name="Normal 3 2 7" xfId="3103"/>
    <cellStyle name="Normal 3 2 7 2" xfId="3104"/>
    <cellStyle name="Normal 3 2 7 2 2" xfId="3105"/>
    <cellStyle name="Normal 3 2 7 2 2 2" xfId="3106"/>
    <cellStyle name="Normal 3 2 7 2 3" xfId="3107"/>
    <cellStyle name="Normal 3 2 7 3" xfId="3108"/>
    <cellStyle name="Normal 3 2 7 3 2" xfId="3109"/>
    <cellStyle name="Normal 3 2 7 3 2 2" xfId="3110"/>
    <cellStyle name="Normal 3 2 7 3 3" xfId="3111"/>
    <cellStyle name="Normal 3 2 7 4" xfId="3112"/>
    <cellStyle name="Normal 3 2 7 4 2" xfId="3113"/>
    <cellStyle name="Normal 3 2 7 5" xfId="3114"/>
    <cellStyle name="Normal 3 2 7 5 2" xfId="3115"/>
    <cellStyle name="Normal 3 2 7 6" xfId="3116"/>
    <cellStyle name="Normal 3 2 8" xfId="3117"/>
    <cellStyle name="Normal 3 2 8 2" xfId="3118"/>
    <cellStyle name="Normal 3 2 8 2 2" xfId="3119"/>
    <cellStyle name="Normal 3 2 8 3" xfId="3120"/>
    <cellStyle name="Normal 3 2 9" xfId="3121"/>
    <cellStyle name="Normal 3 2 9 2" xfId="3122"/>
    <cellStyle name="Normal 3 2 9 2 2" xfId="3123"/>
    <cellStyle name="Normal 3 2 9 3" xfId="3124"/>
    <cellStyle name="Normal 3 3" xfId="3125"/>
    <cellStyle name="Normal 3 3 10" xfId="3126"/>
    <cellStyle name="Normal 3 3 10 2" xfId="3127"/>
    <cellStyle name="Normal 3 3 11" xfId="3128"/>
    <cellStyle name="Normal 3 3 11 2" xfId="3129"/>
    <cellStyle name="Normal 3 3 12" xfId="3130"/>
    <cellStyle name="Normal 3 3 12 2" xfId="3131"/>
    <cellStyle name="Normal 3 3 13" xfId="3132"/>
    <cellStyle name="Normal 3 3 2" xfId="3133"/>
    <cellStyle name="Normal 3 3 2 2" xfId="3134"/>
    <cellStyle name="Normal 3 3 2 2 2" xfId="3135"/>
    <cellStyle name="Normal 3 3 2 2 2 2" xfId="3136"/>
    <cellStyle name="Normal 3 3 2 2 2 2 2" xfId="3137"/>
    <cellStyle name="Normal 3 3 2 2 2 2 2 2" xfId="3138"/>
    <cellStyle name="Normal 3 3 2 2 2 2 3" xfId="3139"/>
    <cellStyle name="Normal 3 3 2 2 2 3" xfId="3140"/>
    <cellStyle name="Normal 3 3 2 2 2 3 2" xfId="3141"/>
    <cellStyle name="Normal 3 3 2 2 2 3 2 2" xfId="3142"/>
    <cellStyle name="Normal 3 3 2 2 2 3 3" xfId="3143"/>
    <cellStyle name="Normal 3 3 2 2 2 4" xfId="3144"/>
    <cellStyle name="Normal 3 3 2 2 2 4 2" xfId="3145"/>
    <cellStyle name="Normal 3 3 2 2 2 5" xfId="3146"/>
    <cellStyle name="Normal 3 3 2 2 2 5 2" xfId="3147"/>
    <cellStyle name="Normal 3 3 2 2 2 6" xfId="3148"/>
    <cellStyle name="Normal 3 3 2 2 3" xfId="3149"/>
    <cellStyle name="Normal 3 3 2 2 3 2" xfId="3150"/>
    <cellStyle name="Normal 3 3 2 2 3 2 2" xfId="3151"/>
    <cellStyle name="Normal 3 3 2 2 3 3" xfId="3152"/>
    <cellStyle name="Normal 3 3 2 2 4" xfId="3153"/>
    <cellStyle name="Normal 3 3 2 2 4 2" xfId="3154"/>
    <cellStyle name="Normal 3 3 2 2 4 2 2" xfId="3155"/>
    <cellStyle name="Normal 3 3 2 2 4 3" xfId="3156"/>
    <cellStyle name="Normal 3 3 2 2 5" xfId="3157"/>
    <cellStyle name="Normal 3 3 2 2 5 2" xfId="3158"/>
    <cellStyle name="Normal 3 3 2 2 6" xfId="3159"/>
    <cellStyle name="Normal 3 3 2 2 6 2" xfId="3160"/>
    <cellStyle name="Normal 3 3 2 2 7" xfId="3161"/>
    <cellStyle name="Normal 3 3 2 3" xfId="3162"/>
    <cellStyle name="Normal 3 3 2 3 2" xfId="3163"/>
    <cellStyle name="Normal 3 3 2 3 2 2" xfId="3164"/>
    <cellStyle name="Normal 3 3 2 3 2 2 2" xfId="3165"/>
    <cellStyle name="Normal 3 3 2 3 2 2 2 2" xfId="3166"/>
    <cellStyle name="Normal 3 3 2 3 2 2 3" xfId="3167"/>
    <cellStyle name="Normal 3 3 2 3 2 3" xfId="3168"/>
    <cellStyle name="Normal 3 3 2 3 2 3 2" xfId="3169"/>
    <cellStyle name="Normal 3 3 2 3 2 3 2 2" xfId="3170"/>
    <cellStyle name="Normal 3 3 2 3 2 3 3" xfId="3171"/>
    <cellStyle name="Normal 3 3 2 3 2 4" xfId="3172"/>
    <cellStyle name="Normal 3 3 2 3 2 4 2" xfId="3173"/>
    <cellStyle name="Normal 3 3 2 3 2 5" xfId="3174"/>
    <cellStyle name="Normal 3 3 2 3 2 5 2" xfId="3175"/>
    <cellStyle name="Normal 3 3 2 3 2 6" xfId="3176"/>
    <cellStyle name="Normal 3 3 2 3 3" xfId="3177"/>
    <cellStyle name="Normal 3 3 2 3 3 2" xfId="3178"/>
    <cellStyle name="Normal 3 3 2 3 3 2 2" xfId="3179"/>
    <cellStyle name="Normal 3 3 2 3 3 3" xfId="3180"/>
    <cellStyle name="Normal 3 3 2 3 4" xfId="3181"/>
    <cellStyle name="Normal 3 3 2 3 4 2" xfId="3182"/>
    <cellStyle name="Normal 3 3 2 3 4 2 2" xfId="3183"/>
    <cellStyle name="Normal 3 3 2 3 4 3" xfId="3184"/>
    <cellStyle name="Normal 3 3 2 3 5" xfId="3185"/>
    <cellStyle name="Normal 3 3 2 3 5 2" xfId="3186"/>
    <cellStyle name="Normal 3 3 2 3 6" xfId="3187"/>
    <cellStyle name="Normal 3 3 2 3 6 2" xfId="3188"/>
    <cellStyle name="Normal 3 3 2 3 7" xfId="3189"/>
    <cellStyle name="Normal 3 3 2 4" xfId="3190"/>
    <cellStyle name="Normal 3 3 2 4 2" xfId="3191"/>
    <cellStyle name="Normal 3 3 2 4 2 2" xfId="3192"/>
    <cellStyle name="Normal 3 3 2 4 2 2 2" xfId="3193"/>
    <cellStyle name="Normal 3 3 2 4 2 3" xfId="3194"/>
    <cellStyle name="Normal 3 3 2 4 3" xfId="3195"/>
    <cellStyle name="Normal 3 3 2 4 3 2" xfId="3196"/>
    <cellStyle name="Normal 3 3 2 4 3 2 2" xfId="3197"/>
    <cellStyle name="Normal 3 3 2 4 3 3" xfId="3198"/>
    <cellStyle name="Normal 3 3 2 4 4" xfId="3199"/>
    <cellStyle name="Normal 3 3 2 4 4 2" xfId="3200"/>
    <cellStyle name="Normal 3 3 2 4 5" xfId="3201"/>
    <cellStyle name="Normal 3 3 2 4 5 2" xfId="3202"/>
    <cellStyle name="Normal 3 3 2 4 6" xfId="3203"/>
    <cellStyle name="Normal 3 3 2 5" xfId="3204"/>
    <cellStyle name="Normal 3 3 2 5 2" xfId="3205"/>
    <cellStyle name="Normal 3 3 2 5 2 2" xfId="3206"/>
    <cellStyle name="Normal 3 3 2 5 3" xfId="3207"/>
    <cellStyle name="Normal 3 3 2 6" xfId="3208"/>
    <cellStyle name="Normal 3 3 2 6 2" xfId="3209"/>
    <cellStyle name="Normal 3 3 2 6 2 2" xfId="3210"/>
    <cellStyle name="Normal 3 3 2 6 3" xfId="3211"/>
    <cellStyle name="Normal 3 3 2 7" xfId="3212"/>
    <cellStyle name="Normal 3 3 2 7 2" xfId="3213"/>
    <cellStyle name="Normal 3 3 2 8" xfId="3214"/>
    <cellStyle name="Normal 3 3 2 8 2" xfId="3215"/>
    <cellStyle name="Normal 3 3 2 9" xfId="3216"/>
    <cellStyle name="Normal 3 3 3" xfId="3217"/>
    <cellStyle name="Normal 3 3 3 2" xfId="3218"/>
    <cellStyle name="Normal 3 3 3 2 2" xfId="3219"/>
    <cellStyle name="Normal 3 3 3 2 2 2" xfId="3220"/>
    <cellStyle name="Normal 3 3 3 2 2 2 2" xfId="3221"/>
    <cellStyle name="Normal 3 3 3 2 2 2 2 2" xfId="3222"/>
    <cellStyle name="Normal 3 3 3 2 2 2 3" xfId="3223"/>
    <cellStyle name="Normal 3 3 3 2 2 3" xfId="3224"/>
    <cellStyle name="Normal 3 3 3 2 2 3 2" xfId="3225"/>
    <cellStyle name="Normal 3 3 3 2 2 3 2 2" xfId="3226"/>
    <cellStyle name="Normal 3 3 3 2 2 3 3" xfId="3227"/>
    <cellStyle name="Normal 3 3 3 2 2 4" xfId="3228"/>
    <cellStyle name="Normal 3 3 3 2 2 4 2" xfId="3229"/>
    <cellStyle name="Normal 3 3 3 2 2 5" xfId="3230"/>
    <cellStyle name="Normal 3 3 3 2 2 5 2" xfId="3231"/>
    <cellStyle name="Normal 3 3 3 2 2 6" xfId="3232"/>
    <cellStyle name="Normal 3 3 3 2 3" xfId="3233"/>
    <cellStyle name="Normal 3 3 3 2 3 2" xfId="3234"/>
    <cellStyle name="Normal 3 3 3 2 3 2 2" xfId="3235"/>
    <cellStyle name="Normal 3 3 3 2 3 3" xfId="3236"/>
    <cellStyle name="Normal 3 3 3 2 4" xfId="3237"/>
    <cellStyle name="Normal 3 3 3 2 4 2" xfId="3238"/>
    <cellStyle name="Normal 3 3 3 2 4 2 2" xfId="3239"/>
    <cellStyle name="Normal 3 3 3 2 4 3" xfId="3240"/>
    <cellStyle name="Normal 3 3 3 2 5" xfId="3241"/>
    <cellStyle name="Normal 3 3 3 2 5 2" xfId="3242"/>
    <cellStyle name="Normal 3 3 3 2 6" xfId="3243"/>
    <cellStyle name="Normal 3 3 3 2 6 2" xfId="3244"/>
    <cellStyle name="Normal 3 3 3 2 7" xfId="3245"/>
    <cellStyle name="Normal 3 3 3 3" xfId="3246"/>
    <cellStyle name="Normal 3 3 3 3 2" xfId="3247"/>
    <cellStyle name="Normal 3 3 3 3 2 2" xfId="3248"/>
    <cellStyle name="Normal 3 3 3 3 2 2 2" xfId="3249"/>
    <cellStyle name="Normal 3 3 3 3 2 2 2 2" xfId="3250"/>
    <cellStyle name="Normal 3 3 3 3 2 2 3" xfId="3251"/>
    <cellStyle name="Normal 3 3 3 3 2 3" xfId="3252"/>
    <cellStyle name="Normal 3 3 3 3 2 3 2" xfId="3253"/>
    <cellStyle name="Normal 3 3 3 3 2 3 2 2" xfId="3254"/>
    <cellStyle name="Normal 3 3 3 3 2 3 3" xfId="3255"/>
    <cellStyle name="Normal 3 3 3 3 2 4" xfId="3256"/>
    <cellStyle name="Normal 3 3 3 3 2 4 2" xfId="3257"/>
    <cellStyle name="Normal 3 3 3 3 2 5" xfId="3258"/>
    <cellStyle name="Normal 3 3 3 3 2 5 2" xfId="3259"/>
    <cellStyle name="Normal 3 3 3 3 2 6" xfId="3260"/>
    <cellStyle name="Normal 3 3 3 3 3" xfId="3261"/>
    <cellStyle name="Normal 3 3 3 3 3 2" xfId="3262"/>
    <cellStyle name="Normal 3 3 3 3 3 2 2" xfId="3263"/>
    <cellStyle name="Normal 3 3 3 3 3 3" xfId="3264"/>
    <cellStyle name="Normal 3 3 3 3 4" xfId="3265"/>
    <cellStyle name="Normal 3 3 3 3 4 2" xfId="3266"/>
    <cellStyle name="Normal 3 3 3 3 4 2 2" xfId="3267"/>
    <cellStyle name="Normal 3 3 3 3 4 3" xfId="3268"/>
    <cellStyle name="Normal 3 3 3 3 5" xfId="3269"/>
    <cellStyle name="Normal 3 3 3 3 5 2" xfId="3270"/>
    <cellStyle name="Normal 3 3 3 3 6" xfId="3271"/>
    <cellStyle name="Normal 3 3 3 3 6 2" xfId="3272"/>
    <cellStyle name="Normal 3 3 3 3 7" xfId="3273"/>
    <cellStyle name="Normal 3 3 3 4" xfId="3274"/>
    <cellStyle name="Normal 3 3 3 4 2" xfId="3275"/>
    <cellStyle name="Normal 3 3 3 4 2 2" xfId="3276"/>
    <cellStyle name="Normal 3 3 3 4 2 2 2" xfId="3277"/>
    <cellStyle name="Normal 3 3 3 4 2 3" xfId="3278"/>
    <cellStyle name="Normal 3 3 3 4 3" xfId="3279"/>
    <cellStyle name="Normal 3 3 3 4 3 2" xfId="3280"/>
    <cellStyle name="Normal 3 3 3 4 3 2 2" xfId="3281"/>
    <cellStyle name="Normal 3 3 3 4 3 3" xfId="3282"/>
    <cellStyle name="Normal 3 3 3 4 4" xfId="3283"/>
    <cellStyle name="Normal 3 3 3 4 4 2" xfId="3284"/>
    <cellStyle name="Normal 3 3 3 4 5" xfId="3285"/>
    <cellStyle name="Normal 3 3 3 4 5 2" xfId="3286"/>
    <cellStyle name="Normal 3 3 3 4 6" xfId="3287"/>
    <cellStyle name="Normal 3 3 3 5" xfId="3288"/>
    <cellStyle name="Normal 3 3 3 5 2" xfId="3289"/>
    <cellStyle name="Normal 3 3 3 5 2 2" xfId="3290"/>
    <cellStyle name="Normal 3 3 3 5 3" xfId="3291"/>
    <cellStyle name="Normal 3 3 3 6" xfId="3292"/>
    <cellStyle name="Normal 3 3 3 6 2" xfId="3293"/>
    <cellStyle name="Normal 3 3 3 6 2 2" xfId="3294"/>
    <cellStyle name="Normal 3 3 3 6 3" xfId="3295"/>
    <cellStyle name="Normal 3 3 3 7" xfId="3296"/>
    <cellStyle name="Normal 3 3 3 7 2" xfId="3297"/>
    <cellStyle name="Normal 3 3 3 8" xfId="3298"/>
    <cellStyle name="Normal 3 3 3 8 2" xfId="3299"/>
    <cellStyle name="Normal 3 3 3 9" xfId="3300"/>
    <cellStyle name="Normal 3 3 4" xfId="3301"/>
    <cellStyle name="Normal 3 3 4 2" xfId="3302"/>
    <cellStyle name="Normal 3 3 4 2 2" xfId="3303"/>
    <cellStyle name="Normal 3 3 4 2 2 2" xfId="3304"/>
    <cellStyle name="Normal 3 3 4 2 2 2 2" xfId="3305"/>
    <cellStyle name="Normal 3 3 4 2 2 3" xfId="3306"/>
    <cellStyle name="Normal 3 3 4 2 3" xfId="3307"/>
    <cellStyle name="Normal 3 3 4 2 3 2" xfId="3308"/>
    <cellStyle name="Normal 3 3 4 2 3 2 2" xfId="3309"/>
    <cellStyle name="Normal 3 3 4 2 3 3" xfId="3310"/>
    <cellStyle name="Normal 3 3 4 2 4" xfId="3311"/>
    <cellStyle name="Normal 3 3 4 2 4 2" xfId="3312"/>
    <cellStyle name="Normal 3 3 4 2 5" xfId="3313"/>
    <cellStyle name="Normal 3 3 4 2 5 2" xfId="3314"/>
    <cellStyle name="Normal 3 3 4 2 6" xfId="3315"/>
    <cellStyle name="Normal 3 3 4 3" xfId="3316"/>
    <cellStyle name="Normal 3 3 4 3 2" xfId="3317"/>
    <cellStyle name="Normal 3 3 4 3 2 2" xfId="3318"/>
    <cellStyle name="Normal 3 3 4 3 3" xfId="3319"/>
    <cellStyle name="Normal 3 3 4 4" xfId="3320"/>
    <cellStyle name="Normal 3 3 4 4 2" xfId="3321"/>
    <cellStyle name="Normal 3 3 4 4 2 2" xfId="3322"/>
    <cellStyle name="Normal 3 3 4 4 3" xfId="3323"/>
    <cellStyle name="Normal 3 3 4 5" xfId="3324"/>
    <cellStyle name="Normal 3 3 4 5 2" xfId="3325"/>
    <cellStyle name="Normal 3 3 4 6" xfId="3326"/>
    <cellStyle name="Normal 3 3 4 6 2" xfId="3327"/>
    <cellStyle name="Normal 3 3 4 7" xfId="3328"/>
    <cellStyle name="Normal 3 3 5" xfId="3329"/>
    <cellStyle name="Normal 3 3 5 2" xfId="3330"/>
    <cellStyle name="Normal 3 3 5 2 2" xfId="3331"/>
    <cellStyle name="Normal 3 3 5 2 2 2" xfId="3332"/>
    <cellStyle name="Normal 3 3 5 2 2 2 2" xfId="3333"/>
    <cellStyle name="Normal 3 3 5 2 2 3" xfId="3334"/>
    <cellStyle name="Normal 3 3 5 2 3" xfId="3335"/>
    <cellStyle name="Normal 3 3 5 2 3 2" xfId="3336"/>
    <cellStyle name="Normal 3 3 5 2 3 2 2" xfId="3337"/>
    <cellStyle name="Normal 3 3 5 2 3 3" xfId="3338"/>
    <cellStyle name="Normal 3 3 5 2 4" xfId="3339"/>
    <cellStyle name="Normal 3 3 5 2 4 2" xfId="3340"/>
    <cellStyle name="Normal 3 3 5 2 5" xfId="3341"/>
    <cellStyle name="Normal 3 3 5 2 5 2" xfId="3342"/>
    <cellStyle name="Normal 3 3 5 2 6" xfId="3343"/>
    <cellStyle name="Normal 3 3 5 3" xfId="3344"/>
    <cellStyle name="Normal 3 3 5 3 2" xfId="3345"/>
    <cellStyle name="Normal 3 3 5 3 2 2" xfId="3346"/>
    <cellStyle name="Normal 3 3 5 3 3" xfId="3347"/>
    <cellStyle name="Normal 3 3 5 4" xfId="3348"/>
    <cellStyle name="Normal 3 3 5 4 2" xfId="3349"/>
    <cellStyle name="Normal 3 3 5 4 2 2" xfId="3350"/>
    <cellStyle name="Normal 3 3 5 4 3" xfId="3351"/>
    <cellStyle name="Normal 3 3 5 5" xfId="3352"/>
    <cellStyle name="Normal 3 3 5 5 2" xfId="3353"/>
    <cellStyle name="Normal 3 3 5 6" xfId="3354"/>
    <cellStyle name="Normal 3 3 5 6 2" xfId="3355"/>
    <cellStyle name="Normal 3 3 5 7" xfId="3356"/>
    <cellStyle name="Normal 3 3 5 7 2" xfId="3357"/>
    <cellStyle name="Normal 3 3 6" xfId="3358"/>
    <cellStyle name="Normal 3 3 6 2" xfId="3359"/>
    <cellStyle name="Normal 3 3 6 2 2" xfId="3360"/>
    <cellStyle name="Normal 3 3 6 2 2 2" xfId="3361"/>
    <cellStyle name="Normal 3 3 6 2 3" xfId="3362"/>
    <cellStyle name="Normal 3 3 6 3" xfId="3363"/>
    <cellStyle name="Normal 3 3 6 3 2" xfId="3364"/>
    <cellStyle name="Normal 3 3 6 3 2 2" xfId="3365"/>
    <cellStyle name="Normal 3 3 6 3 3" xfId="3366"/>
    <cellStyle name="Normal 3 3 6 4" xfId="3367"/>
    <cellStyle name="Normal 3 3 6 4 2" xfId="3368"/>
    <cellStyle name="Normal 3 3 6 5" xfId="3369"/>
    <cellStyle name="Normal 3 3 6 5 2" xfId="3370"/>
    <cellStyle name="Normal 3 3 6 6" xfId="3371"/>
    <cellStyle name="Normal 3 3 7" xfId="3372"/>
    <cellStyle name="Normal 3 3 7 2" xfId="3373"/>
    <cellStyle name="Normal 3 3 7 2 2" xfId="3374"/>
    <cellStyle name="Normal 3 3 7 2 2 2" xfId="3375"/>
    <cellStyle name="Normal 3 3 7 2 3" xfId="3376"/>
    <cellStyle name="Normal 3 3 7 3" xfId="3377"/>
    <cellStyle name="Normal 3 3 7 3 2" xfId="3378"/>
    <cellStyle name="Normal 3 3 7 3 2 2" xfId="3379"/>
    <cellStyle name="Normal 3 3 7 3 3" xfId="3380"/>
    <cellStyle name="Normal 3 3 7 4" xfId="3381"/>
    <cellStyle name="Normal 3 3 7 4 2" xfId="3382"/>
    <cellStyle name="Normal 3 3 7 5" xfId="3383"/>
    <cellStyle name="Normal 3 3 7 5 2" xfId="3384"/>
    <cellStyle name="Normal 3 3 7 6" xfId="3385"/>
    <cellStyle name="Normal 3 3 8" xfId="3386"/>
    <cellStyle name="Normal 3 3 8 2" xfId="3387"/>
    <cellStyle name="Normal 3 3 8 2 2" xfId="3388"/>
    <cellStyle name="Normal 3 3 8 3" xfId="3389"/>
    <cellStyle name="Normal 3 3 9" xfId="3390"/>
    <cellStyle name="Normal 3 3 9 2" xfId="3391"/>
    <cellStyle name="Normal 3 3 9 2 2" xfId="3392"/>
    <cellStyle name="Normal 3 3 9 3" xfId="3393"/>
    <cellStyle name="Normal 3 4" xfId="3394"/>
    <cellStyle name="Normal 3 4 2" xfId="3395"/>
    <cellStyle name="Normal 3 4 2 2" xfId="3396"/>
    <cellStyle name="Normal 3 4 2 2 2" xfId="3397"/>
    <cellStyle name="Normal 3 4 2 2 2 2" xfId="3398"/>
    <cellStyle name="Normal 3 4 2 2 2 2 2" xfId="3399"/>
    <cellStyle name="Normal 3 4 2 2 2 3" xfId="3400"/>
    <cellStyle name="Normal 3 4 2 2 3" xfId="3401"/>
    <cellStyle name="Normal 3 4 2 2 3 2" xfId="3402"/>
    <cellStyle name="Normal 3 4 2 2 3 2 2" xfId="3403"/>
    <cellStyle name="Normal 3 4 2 2 3 3" xfId="3404"/>
    <cellStyle name="Normal 3 4 2 2 4" xfId="3405"/>
    <cellStyle name="Normal 3 4 2 2 4 2" xfId="3406"/>
    <cellStyle name="Normal 3 4 2 2 5" xfId="3407"/>
    <cellStyle name="Normal 3 4 2 2 5 2" xfId="3408"/>
    <cellStyle name="Normal 3 4 2 2 6" xfId="3409"/>
    <cellStyle name="Normal 3 4 2 3" xfId="3410"/>
    <cellStyle name="Normal 3 4 2 3 2" xfId="3411"/>
    <cellStyle name="Normal 3 4 2 3 2 2" xfId="3412"/>
    <cellStyle name="Normal 3 4 2 3 3" xfId="3413"/>
    <cellStyle name="Normal 3 4 2 4" xfId="3414"/>
    <cellStyle name="Normal 3 4 2 4 2" xfId="3415"/>
    <cellStyle name="Normal 3 4 2 4 2 2" xfId="3416"/>
    <cellStyle name="Normal 3 4 2 4 3" xfId="3417"/>
    <cellStyle name="Normal 3 4 2 5" xfId="3418"/>
    <cellStyle name="Normal 3 4 2 5 2" xfId="3419"/>
    <cellStyle name="Normal 3 4 2 6" xfId="3420"/>
    <cellStyle name="Normal 3 4 2 6 2" xfId="3421"/>
    <cellStyle name="Normal 3 4 2 7" xfId="3422"/>
    <cellStyle name="Normal 3 4 3" xfId="3423"/>
    <cellStyle name="Normal 3 4 3 2" xfId="3424"/>
    <cellStyle name="Normal 3 4 3 2 2" xfId="3425"/>
    <cellStyle name="Normal 3 4 3 2 2 2" xfId="3426"/>
    <cellStyle name="Normal 3 4 3 2 2 2 2" xfId="3427"/>
    <cellStyle name="Normal 3 4 3 2 2 3" xfId="3428"/>
    <cellStyle name="Normal 3 4 3 2 3" xfId="3429"/>
    <cellStyle name="Normal 3 4 3 2 3 2" xfId="3430"/>
    <cellStyle name="Normal 3 4 3 2 3 2 2" xfId="3431"/>
    <cellStyle name="Normal 3 4 3 2 3 3" xfId="3432"/>
    <cellStyle name="Normal 3 4 3 2 4" xfId="3433"/>
    <cellStyle name="Normal 3 4 3 2 4 2" xfId="3434"/>
    <cellStyle name="Normal 3 4 3 2 5" xfId="3435"/>
    <cellStyle name="Normal 3 4 3 2 5 2" xfId="3436"/>
    <cellStyle name="Normal 3 4 3 2 6" xfId="3437"/>
    <cellStyle name="Normal 3 4 3 3" xfId="3438"/>
    <cellStyle name="Normal 3 4 3 3 2" xfId="3439"/>
    <cellStyle name="Normal 3 4 3 3 2 2" xfId="3440"/>
    <cellStyle name="Normal 3 4 3 3 3" xfId="3441"/>
    <cellStyle name="Normal 3 4 3 4" xfId="3442"/>
    <cellStyle name="Normal 3 4 3 4 2" xfId="3443"/>
    <cellStyle name="Normal 3 4 3 4 2 2" xfId="3444"/>
    <cellStyle name="Normal 3 4 3 4 3" xfId="3445"/>
    <cellStyle name="Normal 3 4 3 5" xfId="3446"/>
    <cellStyle name="Normal 3 4 3 5 2" xfId="3447"/>
    <cellStyle name="Normal 3 4 3 6" xfId="3448"/>
    <cellStyle name="Normal 3 4 3 6 2" xfId="3449"/>
    <cellStyle name="Normal 3 4 3 7" xfId="3450"/>
    <cellStyle name="Normal 3 4 4" xfId="3451"/>
    <cellStyle name="Normal 3 4 4 2" xfId="3452"/>
    <cellStyle name="Normal 3 4 4 2 2" xfId="3453"/>
    <cellStyle name="Normal 3 4 4 2 2 2" xfId="3454"/>
    <cellStyle name="Normal 3 4 4 2 3" xfId="3455"/>
    <cellStyle name="Normal 3 4 4 3" xfId="3456"/>
    <cellStyle name="Normal 3 4 4 3 2" xfId="3457"/>
    <cellStyle name="Normal 3 4 4 3 2 2" xfId="3458"/>
    <cellStyle name="Normal 3 4 4 3 3" xfId="3459"/>
    <cellStyle name="Normal 3 4 4 4" xfId="3460"/>
    <cellStyle name="Normal 3 4 4 4 2" xfId="3461"/>
    <cellStyle name="Normal 3 4 4 5" xfId="3462"/>
    <cellStyle name="Normal 3 4 4 5 2" xfId="3463"/>
    <cellStyle name="Normal 3 4 4 6" xfId="3464"/>
    <cellStyle name="Normal 3 4 5" xfId="3465"/>
    <cellStyle name="Normal 3 4 5 2" xfId="3466"/>
    <cellStyle name="Normal 3 4 5 2 2" xfId="3467"/>
    <cellStyle name="Normal 3 4 5 3" xfId="3468"/>
    <cellStyle name="Normal 3 4 6" xfId="3469"/>
    <cellStyle name="Normal 3 4 6 2" xfId="3470"/>
    <cellStyle name="Normal 3 4 6 2 2" xfId="3471"/>
    <cellStyle name="Normal 3 4 6 3" xfId="3472"/>
    <cellStyle name="Normal 3 4 7" xfId="3473"/>
    <cellStyle name="Normal 3 4 7 2" xfId="3474"/>
    <cellStyle name="Normal 3 4 8" xfId="3475"/>
    <cellStyle name="Normal 3 4 8 2" xfId="3476"/>
    <cellStyle name="Normal 3 4 9" xfId="3477"/>
    <cellStyle name="Normal 3 5" xfId="3478"/>
    <cellStyle name="Normal 3 5 2" xfId="3479"/>
    <cellStyle name="Normal 3 5 2 2" xfId="3480"/>
    <cellStyle name="Normal 3 5 2 2 2" xfId="3481"/>
    <cellStyle name="Normal 3 5 2 2 2 2" xfId="3482"/>
    <cellStyle name="Normal 3 5 2 2 2 2 2" xfId="3483"/>
    <cellStyle name="Normal 3 5 2 2 2 3" xfId="3484"/>
    <cellStyle name="Normal 3 5 2 2 3" xfId="3485"/>
    <cellStyle name="Normal 3 5 2 2 3 2" xfId="3486"/>
    <cellStyle name="Normal 3 5 2 2 3 2 2" xfId="3487"/>
    <cellStyle name="Normal 3 5 2 2 3 3" xfId="3488"/>
    <cellStyle name="Normal 3 5 2 2 4" xfId="3489"/>
    <cellStyle name="Normal 3 5 2 2 4 2" xfId="3490"/>
    <cellStyle name="Normal 3 5 2 2 5" xfId="3491"/>
    <cellStyle name="Normal 3 5 2 2 5 2" xfId="3492"/>
    <cellStyle name="Normal 3 5 2 2 6" xfId="3493"/>
    <cellStyle name="Normal 3 5 2 3" xfId="3494"/>
    <cellStyle name="Normal 3 5 2 3 2" xfId="3495"/>
    <cellStyle name="Normal 3 5 2 3 2 2" xfId="3496"/>
    <cellStyle name="Normal 3 5 2 3 3" xfId="3497"/>
    <cellStyle name="Normal 3 5 2 4" xfId="3498"/>
    <cellStyle name="Normal 3 5 2 4 2" xfId="3499"/>
    <cellStyle name="Normal 3 5 2 4 2 2" xfId="3500"/>
    <cellStyle name="Normal 3 5 2 4 3" xfId="3501"/>
    <cellStyle name="Normal 3 5 2 5" xfId="3502"/>
    <cellStyle name="Normal 3 5 2 5 2" xfId="3503"/>
    <cellStyle name="Normal 3 5 2 6" xfId="3504"/>
    <cellStyle name="Normal 3 5 2 6 2" xfId="3505"/>
    <cellStyle name="Normal 3 5 2 7" xfId="3506"/>
    <cellStyle name="Normal 3 5 3" xfId="3507"/>
    <cellStyle name="Normal 3 5 3 2" xfId="3508"/>
    <cellStyle name="Normal 3 5 3 2 2" xfId="3509"/>
    <cellStyle name="Normal 3 5 3 2 2 2" xfId="3510"/>
    <cellStyle name="Normal 3 5 3 2 2 2 2" xfId="3511"/>
    <cellStyle name="Normal 3 5 3 2 2 3" xfId="3512"/>
    <cellStyle name="Normal 3 5 3 2 3" xfId="3513"/>
    <cellStyle name="Normal 3 5 3 2 3 2" xfId="3514"/>
    <cellStyle name="Normal 3 5 3 2 3 2 2" xfId="3515"/>
    <cellStyle name="Normal 3 5 3 2 3 3" xfId="3516"/>
    <cellStyle name="Normal 3 5 3 2 4" xfId="3517"/>
    <cellStyle name="Normal 3 5 3 2 4 2" xfId="3518"/>
    <cellStyle name="Normal 3 5 3 2 5" xfId="3519"/>
    <cellStyle name="Normal 3 5 3 2 5 2" xfId="3520"/>
    <cellStyle name="Normal 3 5 3 2 6" xfId="3521"/>
    <cellStyle name="Normal 3 5 3 3" xfId="3522"/>
    <cellStyle name="Normal 3 5 3 3 2" xfId="3523"/>
    <cellStyle name="Normal 3 5 3 3 2 2" xfId="3524"/>
    <cellStyle name="Normal 3 5 3 3 3" xfId="3525"/>
    <cellStyle name="Normal 3 5 3 4" xfId="3526"/>
    <cellStyle name="Normal 3 5 3 4 2" xfId="3527"/>
    <cellStyle name="Normal 3 5 3 4 2 2" xfId="3528"/>
    <cellStyle name="Normal 3 5 3 4 3" xfId="3529"/>
    <cellStyle name="Normal 3 5 3 5" xfId="3530"/>
    <cellStyle name="Normal 3 5 3 5 2" xfId="3531"/>
    <cellStyle name="Normal 3 5 3 6" xfId="3532"/>
    <cellStyle name="Normal 3 5 3 6 2" xfId="3533"/>
    <cellStyle name="Normal 3 5 3 7" xfId="3534"/>
    <cellStyle name="Normal 3 5 4" xfId="3535"/>
    <cellStyle name="Normal 3 5 4 2" xfId="3536"/>
    <cellStyle name="Normal 3 5 4 2 2" xfId="3537"/>
    <cellStyle name="Normal 3 5 4 2 2 2" xfId="3538"/>
    <cellStyle name="Normal 3 5 4 2 3" xfId="3539"/>
    <cellStyle name="Normal 3 5 4 3" xfId="3540"/>
    <cellStyle name="Normal 3 5 4 3 2" xfId="3541"/>
    <cellStyle name="Normal 3 5 4 3 2 2" xfId="3542"/>
    <cellStyle name="Normal 3 5 4 3 3" xfId="3543"/>
    <cellStyle name="Normal 3 5 4 4" xfId="3544"/>
    <cellStyle name="Normal 3 5 4 4 2" xfId="3545"/>
    <cellStyle name="Normal 3 5 4 5" xfId="3546"/>
    <cellStyle name="Normal 3 5 4 5 2" xfId="3547"/>
    <cellStyle name="Normal 3 5 4 6" xfId="3548"/>
    <cellStyle name="Normal 3 5 5" xfId="3549"/>
    <cellStyle name="Normal 3 5 5 2" xfId="3550"/>
    <cellStyle name="Normal 3 5 5 2 2" xfId="3551"/>
    <cellStyle name="Normal 3 5 5 3" xfId="3552"/>
    <cellStyle name="Normal 3 5 6" xfId="3553"/>
    <cellStyle name="Normal 3 5 6 2" xfId="3554"/>
    <cellStyle name="Normal 3 5 6 2 2" xfId="3555"/>
    <cellStyle name="Normal 3 5 6 3" xfId="3556"/>
    <cellStyle name="Normal 3 5 7" xfId="3557"/>
    <cellStyle name="Normal 3 5 7 2" xfId="3558"/>
    <cellStyle name="Normal 3 5 8" xfId="3559"/>
    <cellStyle name="Normal 3 5 8 2" xfId="3560"/>
    <cellStyle name="Normal 3 5 9" xfId="3561"/>
    <cellStyle name="Normal 3 6" xfId="3562"/>
    <cellStyle name="Normal 3 6 2" xfId="3563"/>
    <cellStyle name="Normal 3 6 2 2" xfId="3564"/>
    <cellStyle name="Normal 3 6 2 2 2" xfId="3565"/>
    <cellStyle name="Normal 3 6 2 2 2 2" xfId="3566"/>
    <cellStyle name="Normal 3 6 2 2 3" xfId="3567"/>
    <cellStyle name="Normal 3 6 2 3" xfId="3568"/>
    <cellStyle name="Normal 3 6 2 3 2" xfId="3569"/>
    <cellStyle name="Normal 3 6 2 3 2 2" xfId="3570"/>
    <cellStyle name="Normal 3 6 2 3 3" xfId="3571"/>
    <cellStyle name="Normal 3 6 2 4" xfId="3572"/>
    <cellStyle name="Normal 3 6 2 4 2" xfId="3573"/>
    <cellStyle name="Normal 3 6 2 5" xfId="3574"/>
    <cellStyle name="Normal 3 6 2 5 2" xfId="3575"/>
    <cellStyle name="Normal 3 6 2 6" xfId="3576"/>
    <cellStyle name="Normal 3 6 3" xfId="3577"/>
    <cellStyle name="Normal 3 6 3 2" xfId="3578"/>
    <cellStyle name="Normal 3 6 3 2 2" xfId="3579"/>
    <cellStyle name="Normal 3 6 3 3" xfId="3580"/>
    <cellStyle name="Normal 3 6 4" xfId="3581"/>
    <cellStyle name="Normal 3 6 4 2" xfId="3582"/>
    <cellStyle name="Normal 3 6 4 2 2" xfId="3583"/>
    <cellStyle name="Normal 3 6 4 3" xfId="3584"/>
    <cellStyle name="Normal 3 6 5" xfId="3585"/>
    <cellStyle name="Normal 3 6 5 2" xfId="3586"/>
    <cellStyle name="Normal 3 6 6" xfId="3587"/>
    <cellStyle name="Normal 3 6 6 2" xfId="3588"/>
    <cellStyle name="Normal 3 6 7" xfId="3589"/>
    <cellStyle name="Normal 3 7" xfId="3590"/>
    <cellStyle name="Normal 3 7 2" xfId="3591"/>
    <cellStyle name="Normal 3 7 2 2" xfId="3592"/>
    <cellStyle name="Normal 3 7 2 2 2" xfId="3593"/>
    <cellStyle name="Normal 3 7 2 2 2 2" xfId="3594"/>
    <cellStyle name="Normal 3 7 2 2 3" xfId="3595"/>
    <cellStyle name="Normal 3 7 2 3" xfId="3596"/>
    <cellStyle name="Normal 3 7 2 3 2" xfId="3597"/>
    <cellStyle name="Normal 3 7 2 3 2 2" xfId="3598"/>
    <cellStyle name="Normal 3 7 2 3 3" xfId="3599"/>
    <cellStyle name="Normal 3 7 2 4" xfId="3600"/>
    <cellStyle name="Normal 3 7 2 4 2" xfId="3601"/>
    <cellStyle name="Normal 3 7 2 5" xfId="3602"/>
    <cellStyle name="Normal 3 7 2 5 2" xfId="3603"/>
    <cellStyle name="Normal 3 7 2 6" xfId="3604"/>
    <cellStyle name="Normal 3 7 3" xfId="3605"/>
    <cellStyle name="Normal 3 7 3 2" xfId="3606"/>
    <cellStyle name="Normal 3 7 3 2 2" xfId="3607"/>
    <cellStyle name="Normal 3 7 3 3" xfId="3608"/>
    <cellStyle name="Normal 3 7 4" xfId="3609"/>
    <cellStyle name="Normal 3 7 4 2" xfId="3610"/>
    <cellStyle name="Normal 3 7 4 2 2" xfId="3611"/>
    <cellStyle name="Normal 3 7 4 3" xfId="3612"/>
    <cellStyle name="Normal 3 7 5" xfId="3613"/>
    <cellStyle name="Normal 3 7 5 2" xfId="3614"/>
    <cellStyle name="Normal 3 7 6" xfId="3615"/>
    <cellStyle name="Normal 3 7 6 2" xfId="3616"/>
    <cellStyle name="Normal 3 7 7" xfId="3617"/>
    <cellStyle name="Normal 3 8" xfId="3618"/>
    <cellStyle name="Normal 3 8 2" xfId="3619"/>
    <cellStyle name="Normal 3 8 2 2" xfId="3620"/>
    <cellStyle name="Normal 3 8 2 2 2" xfId="3621"/>
    <cellStyle name="Normal 3 8 2 3" xfId="3622"/>
    <cellStyle name="Normal 3 8 3" xfId="3623"/>
    <cellStyle name="Normal 3 8 3 2" xfId="3624"/>
    <cellStyle name="Normal 3 8 3 2 2" xfId="3625"/>
    <cellStyle name="Normal 3 8 3 3" xfId="3626"/>
    <cellStyle name="Normal 3 8 4" xfId="3627"/>
    <cellStyle name="Normal 3 8 4 2" xfId="3628"/>
    <cellStyle name="Normal 3 8 5" xfId="3629"/>
    <cellStyle name="Normal 3 8 5 2" xfId="3630"/>
    <cellStyle name="Normal 3 8 6" xfId="3631"/>
    <cellStyle name="Normal 3 9" xfId="3632"/>
    <cellStyle name="Normal 3 9 2" xfId="3633"/>
    <cellStyle name="Normal 3 9 2 2" xfId="3634"/>
    <cellStyle name="Normal 3 9 2 2 2" xfId="3635"/>
    <cellStyle name="Normal 3 9 2 3" xfId="3636"/>
    <cellStyle name="Normal 3 9 3" xfId="3637"/>
    <cellStyle name="Normal 3 9 3 2" xfId="3638"/>
    <cellStyle name="Normal 3 9 3 2 2" xfId="3639"/>
    <cellStyle name="Normal 3 9 3 3" xfId="3640"/>
    <cellStyle name="Normal 3 9 4" xfId="3641"/>
    <cellStyle name="Normal 3 9 4 2" xfId="3642"/>
    <cellStyle name="Normal 3 9 5" xfId="3643"/>
    <cellStyle name="Normal 3 9 5 2" xfId="3644"/>
    <cellStyle name="Normal 3 9 6" xfId="3645"/>
    <cellStyle name="Normal 3_BMT Performance Measures for ADM Review" xfId="3646"/>
    <cellStyle name="Normal 30" xfId="3647"/>
    <cellStyle name="Normal 31" xfId="3648"/>
    <cellStyle name="Normal 32" xfId="3649"/>
    <cellStyle name="Normal 33" xfId="3650"/>
    <cellStyle name="Normal 4" xfId="3651"/>
    <cellStyle name="Normal 4 10" xfId="3652"/>
    <cellStyle name="Normal 4 10 2" xfId="3653"/>
    <cellStyle name="Normal 4 10 2 2" xfId="3654"/>
    <cellStyle name="Normal 4 10 3" xfId="3655"/>
    <cellStyle name="Normal 4 11" xfId="3656"/>
    <cellStyle name="Normal 4 11 2" xfId="3657"/>
    <cellStyle name="Normal 4 11 2 2" xfId="3658"/>
    <cellStyle name="Normal 4 11 3" xfId="3659"/>
    <cellStyle name="Normal 4 12" xfId="3660"/>
    <cellStyle name="Normal 4 12 2" xfId="3661"/>
    <cellStyle name="Normal 4 13" xfId="3662"/>
    <cellStyle name="Normal 4 13 2" xfId="3663"/>
    <cellStyle name="Normal 4 14" xfId="3664"/>
    <cellStyle name="Normal 4 15" xfId="3665"/>
    <cellStyle name="Normal 4 15 2" xfId="3666"/>
    <cellStyle name="Normal 4 16" xfId="3667"/>
    <cellStyle name="Normal 4 17" xfId="3668"/>
    <cellStyle name="Normal 4 2" xfId="3669"/>
    <cellStyle name="Normal 4 2 10" xfId="3670"/>
    <cellStyle name="Normal 4 2 10 2" xfId="3671"/>
    <cellStyle name="Normal 4 2 11" xfId="3672"/>
    <cellStyle name="Normal 4 2 11 2" xfId="3673"/>
    <cellStyle name="Normal 4 2 12" xfId="3674"/>
    <cellStyle name="Normal 4 2 12 2" xfId="3675"/>
    <cellStyle name="Normal 4 2 13" xfId="3676"/>
    <cellStyle name="Normal 4 2 14" xfId="3677"/>
    <cellStyle name="Normal 4 2 2" xfId="3678"/>
    <cellStyle name="Normal 4 2 2 10" xfId="3679"/>
    <cellStyle name="Normal 4 2 2 2" xfId="3680"/>
    <cellStyle name="Normal 4 2 2 2 2" xfId="3681"/>
    <cellStyle name="Normal 4 2 2 2 2 2" xfId="3682"/>
    <cellStyle name="Normal 4 2 2 2 2 2 2" xfId="3683"/>
    <cellStyle name="Normal 4 2 2 2 2 2 2 2" xfId="3684"/>
    <cellStyle name="Normal 4 2 2 2 2 2 3" xfId="3685"/>
    <cellStyle name="Normal 4 2 2 2 2 3" xfId="3686"/>
    <cellStyle name="Normal 4 2 2 2 2 3 2" xfId="3687"/>
    <cellStyle name="Normal 4 2 2 2 2 3 2 2" xfId="3688"/>
    <cellStyle name="Normal 4 2 2 2 2 3 3" xfId="3689"/>
    <cellStyle name="Normal 4 2 2 2 2 4" xfId="3690"/>
    <cellStyle name="Normal 4 2 2 2 2 4 2" xfId="3691"/>
    <cellStyle name="Normal 4 2 2 2 2 5" xfId="3692"/>
    <cellStyle name="Normal 4 2 2 2 2 5 2" xfId="3693"/>
    <cellStyle name="Normal 4 2 2 2 2 6" xfId="3694"/>
    <cellStyle name="Normal 4 2 2 2 3" xfId="3695"/>
    <cellStyle name="Normal 4 2 2 2 3 2" xfId="3696"/>
    <cellStyle name="Normal 4 2 2 2 3 2 2" xfId="3697"/>
    <cellStyle name="Normal 4 2 2 2 3 3" xfId="3698"/>
    <cellStyle name="Normal 4 2 2 2 4" xfId="3699"/>
    <cellStyle name="Normal 4 2 2 2 4 2" xfId="3700"/>
    <cellStyle name="Normal 4 2 2 2 4 2 2" xfId="3701"/>
    <cellStyle name="Normal 4 2 2 2 4 3" xfId="3702"/>
    <cellStyle name="Normal 4 2 2 2 5" xfId="3703"/>
    <cellStyle name="Normal 4 2 2 2 5 2" xfId="3704"/>
    <cellStyle name="Normal 4 2 2 2 6" xfId="3705"/>
    <cellStyle name="Normal 4 2 2 2 6 2" xfId="3706"/>
    <cellStyle name="Normal 4 2 2 2 7" xfId="3707"/>
    <cellStyle name="Normal 4 2 2 3" xfId="3708"/>
    <cellStyle name="Normal 4 2 2 3 2" xfId="3709"/>
    <cellStyle name="Normal 4 2 2 3 2 2" xfId="3710"/>
    <cellStyle name="Normal 4 2 2 3 2 2 2" xfId="3711"/>
    <cellStyle name="Normal 4 2 2 3 2 2 2 2" xfId="3712"/>
    <cellStyle name="Normal 4 2 2 3 2 2 3" xfId="3713"/>
    <cellStyle name="Normal 4 2 2 3 2 3" xfId="3714"/>
    <cellStyle name="Normal 4 2 2 3 2 3 2" xfId="3715"/>
    <cellStyle name="Normal 4 2 2 3 2 3 2 2" xfId="3716"/>
    <cellStyle name="Normal 4 2 2 3 2 3 3" xfId="3717"/>
    <cellStyle name="Normal 4 2 2 3 2 4" xfId="3718"/>
    <cellStyle name="Normal 4 2 2 3 2 4 2" xfId="3719"/>
    <cellStyle name="Normal 4 2 2 3 2 5" xfId="3720"/>
    <cellStyle name="Normal 4 2 2 3 2 5 2" xfId="3721"/>
    <cellStyle name="Normal 4 2 2 3 2 6" xfId="3722"/>
    <cellStyle name="Normal 4 2 2 3 3" xfId="3723"/>
    <cellStyle name="Normal 4 2 2 3 3 2" xfId="3724"/>
    <cellStyle name="Normal 4 2 2 3 3 2 2" xfId="3725"/>
    <cellStyle name="Normal 4 2 2 3 3 3" xfId="3726"/>
    <cellStyle name="Normal 4 2 2 3 4" xfId="3727"/>
    <cellStyle name="Normal 4 2 2 3 4 2" xfId="3728"/>
    <cellStyle name="Normal 4 2 2 3 4 2 2" xfId="3729"/>
    <cellStyle name="Normal 4 2 2 3 4 3" xfId="3730"/>
    <cellStyle name="Normal 4 2 2 3 5" xfId="3731"/>
    <cellStyle name="Normal 4 2 2 3 5 2" xfId="3732"/>
    <cellStyle name="Normal 4 2 2 3 6" xfId="3733"/>
    <cellStyle name="Normal 4 2 2 3 6 2" xfId="3734"/>
    <cellStyle name="Normal 4 2 2 3 7" xfId="3735"/>
    <cellStyle name="Normal 4 2 2 4" xfId="3736"/>
    <cellStyle name="Normal 4 2 2 4 2" xfId="3737"/>
    <cellStyle name="Normal 4 2 2 4 2 2" xfId="3738"/>
    <cellStyle name="Normal 4 2 2 4 2 2 2" xfId="3739"/>
    <cellStyle name="Normal 4 2 2 4 2 3" xfId="3740"/>
    <cellStyle name="Normal 4 2 2 4 3" xfId="3741"/>
    <cellStyle name="Normal 4 2 2 4 3 2" xfId="3742"/>
    <cellStyle name="Normal 4 2 2 4 3 2 2" xfId="3743"/>
    <cellStyle name="Normal 4 2 2 4 3 3" xfId="3744"/>
    <cellStyle name="Normal 4 2 2 4 4" xfId="3745"/>
    <cellStyle name="Normal 4 2 2 4 4 2" xfId="3746"/>
    <cellStyle name="Normal 4 2 2 4 5" xfId="3747"/>
    <cellStyle name="Normal 4 2 2 4 5 2" xfId="3748"/>
    <cellStyle name="Normal 4 2 2 4 6" xfId="3749"/>
    <cellStyle name="Normal 4 2 2 5" xfId="3750"/>
    <cellStyle name="Normal 4 2 2 5 2" xfId="3751"/>
    <cellStyle name="Normal 4 2 2 5 2 2" xfId="3752"/>
    <cellStyle name="Normal 4 2 2 5 2 2 2" xfId="3753"/>
    <cellStyle name="Normal 4 2 2 5 2 3" xfId="3754"/>
    <cellStyle name="Normal 4 2 2 5 3" xfId="3755"/>
    <cellStyle name="Normal 4 2 2 5 3 2" xfId="3756"/>
    <cellStyle name="Normal 4 2 2 5 3 2 2" xfId="3757"/>
    <cellStyle name="Normal 4 2 2 5 3 3" xfId="3758"/>
    <cellStyle name="Normal 4 2 2 5 4" xfId="3759"/>
    <cellStyle name="Normal 4 2 2 5 4 2" xfId="3760"/>
    <cellStyle name="Normal 4 2 2 5 5" xfId="3761"/>
    <cellStyle name="Normal 4 2 2 5 5 2" xfId="3762"/>
    <cellStyle name="Normal 4 2 2 5 6" xfId="3763"/>
    <cellStyle name="Normal 4 2 2 6" xfId="3764"/>
    <cellStyle name="Normal 4 2 2 6 2" xfId="3765"/>
    <cellStyle name="Normal 4 2 2 6 2 2" xfId="3766"/>
    <cellStyle name="Normal 4 2 2 6 3" xfId="3767"/>
    <cellStyle name="Normal 4 2 2 7" xfId="3768"/>
    <cellStyle name="Normal 4 2 2 7 2" xfId="3769"/>
    <cellStyle name="Normal 4 2 2 7 2 2" xfId="3770"/>
    <cellStyle name="Normal 4 2 2 7 3" xfId="3771"/>
    <cellStyle name="Normal 4 2 2 8" xfId="3772"/>
    <cellStyle name="Normal 4 2 2 8 2" xfId="3773"/>
    <cellStyle name="Normal 4 2 2 9" xfId="3774"/>
    <cellStyle name="Normal 4 2 2 9 2" xfId="3775"/>
    <cellStyle name="Normal 4 2 3" xfId="3776"/>
    <cellStyle name="Normal 4 2 3 2" xfId="3777"/>
    <cellStyle name="Normal 4 2 3 2 2" xfId="3778"/>
    <cellStyle name="Normal 4 2 3 2 2 2" xfId="3779"/>
    <cellStyle name="Normal 4 2 3 2 2 2 2" xfId="3780"/>
    <cellStyle name="Normal 4 2 3 2 2 2 2 2" xfId="3781"/>
    <cellStyle name="Normal 4 2 3 2 2 2 3" xfId="3782"/>
    <cellStyle name="Normal 4 2 3 2 2 3" xfId="3783"/>
    <cellStyle name="Normal 4 2 3 2 2 3 2" xfId="3784"/>
    <cellStyle name="Normal 4 2 3 2 2 3 2 2" xfId="3785"/>
    <cellStyle name="Normal 4 2 3 2 2 3 3" xfId="3786"/>
    <cellStyle name="Normal 4 2 3 2 2 4" xfId="3787"/>
    <cellStyle name="Normal 4 2 3 2 2 4 2" xfId="3788"/>
    <cellStyle name="Normal 4 2 3 2 2 5" xfId="3789"/>
    <cellStyle name="Normal 4 2 3 2 2 5 2" xfId="3790"/>
    <cellStyle name="Normal 4 2 3 2 2 6" xfId="3791"/>
    <cellStyle name="Normal 4 2 3 2 3" xfId="3792"/>
    <cellStyle name="Normal 4 2 3 2 3 2" xfId="3793"/>
    <cellStyle name="Normal 4 2 3 2 3 2 2" xfId="3794"/>
    <cellStyle name="Normal 4 2 3 2 3 3" xfId="3795"/>
    <cellStyle name="Normal 4 2 3 2 4" xfId="3796"/>
    <cellStyle name="Normal 4 2 3 2 4 2" xfId="3797"/>
    <cellStyle name="Normal 4 2 3 2 4 2 2" xfId="3798"/>
    <cellStyle name="Normal 4 2 3 2 4 3" xfId="3799"/>
    <cellStyle name="Normal 4 2 3 2 5" xfId="3800"/>
    <cellStyle name="Normal 4 2 3 2 5 2" xfId="3801"/>
    <cellStyle name="Normal 4 2 3 2 6" xfId="3802"/>
    <cellStyle name="Normal 4 2 3 2 6 2" xfId="3803"/>
    <cellStyle name="Normal 4 2 3 2 7" xfId="3804"/>
    <cellStyle name="Normal 4 2 3 3" xfId="3805"/>
    <cellStyle name="Normal 4 2 3 3 2" xfId="3806"/>
    <cellStyle name="Normal 4 2 3 3 2 2" xfId="3807"/>
    <cellStyle name="Normal 4 2 3 3 2 2 2" xfId="3808"/>
    <cellStyle name="Normal 4 2 3 3 2 2 2 2" xfId="3809"/>
    <cellStyle name="Normal 4 2 3 3 2 2 3" xfId="3810"/>
    <cellStyle name="Normal 4 2 3 3 2 3" xfId="3811"/>
    <cellStyle name="Normal 4 2 3 3 2 3 2" xfId="3812"/>
    <cellStyle name="Normal 4 2 3 3 2 3 2 2" xfId="3813"/>
    <cellStyle name="Normal 4 2 3 3 2 3 3" xfId="3814"/>
    <cellStyle name="Normal 4 2 3 3 2 4" xfId="3815"/>
    <cellStyle name="Normal 4 2 3 3 2 4 2" xfId="3816"/>
    <cellStyle name="Normal 4 2 3 3 2 5" xfId="3817"/>
    <cellStyle name="Normal 4 2 3 3 2 5 2" xfId="3818"/>
    <cellStyle name="Normal 4 2 3 3 2 6" xfId="3819"/>
    <cellStyle name="Normal 4 2 3 3 3" xfId="3820"/>
    <cellStyle name="Normal 4 2 3 3 3 2" xfId="3821"/>
    <cellStyle name="Normal 4 2 3 3 3 2 2" xfId="3822"/>
    <cellStyle name="Normal 4 2 3 3 3 3" xfId="3823"/>
    <cellStyle name="Normal 4 2 3 3 4" xfId="3824"/>
    <cellStyle name="Normal 4 2 3 3 4 2" xfId="3825"/>
    <cellStyle name="Normal 4 2 3 3 4 2 2" xfId="3826"/>
    <cellStyle name="Normal 4 2 3 3 4 3" xfId="3827"/>
    <cellStyle name="Normal 4 2 3 3 5" xfId="3828"/>
    <cellStyle name="Normal 4 2 3 3 5 2" xfId="3829"/>
    <cellStyle name="Normal 4 2 3 3 6" xfId="3830"/>
    <cellStyle name="Normal 4 2 3 3 6 2" xfId="3831"/>
    <cellStyle name="Normal 4 2 3 3 7" xfId="3832"/>
    <cellStyle name="Normal 4 2 3 4" xfId="3833"/>
    <cellStyle name="Normal 4 2 3 4 2" xfId="3834"/>
    <cellStyle name="Normal 4 2 3 4 2 2" xfId="3835"/>
    <cellStyle name="Normal 4 2 3 4 2 2 2" xfId="3836"/>
    <cellStyle name="Normal 4 2 3 4 2 3" xfId="3837"/>
    <cellStyle name="Normal 4 2 3 4 3" xfId="3838"/>
    <cellStyle name="Normal 4 2 3 4 3 2" xfId="3839"/>
    <cellStyle name="Normal 4 2 3 4 3 2 2" xfId="3840"/>
    <cellStyle name="Normal 4 2 3 4 3 3" xfId="3841"/>
    <cellStyle name="Normal 4 2 3 4 4" xfId="3842"/>
    <cellStyle name="Normal 4 2 3 4 4 2" xfId="3843"/>
    <cellStyle name="Normal 4 2 3 4 5" xfId="3844"/>
    <cellStyle name="Normal 4 2 3 4 5 2" xfId="3845"/>
    <cellStyle name="Normal 4 2 3 4 6" xfId="3846"/>
    <cellStyle name="Normal 4 2 3 5" xfId="3847"/>
    <cellStyle name="Normal 4 2 3 5 2" xfId="3848"/>
    <cellStyle name="Normal 4 2 3 5 2 2" xfId="3849"/>
    <cellStyle name="Normal 4 2 3 5 3" xfId="3850"/>
    <cellStyle name="Normal 4 2 3 6" xfId="3851"/>
    <cellStyle name="Normal 4 2 3 6 2" xfId="3852"/>
    <cellStyle name="Normal 4 2 3 6 2 2" xfId="3853"/>
    <cellStyle name="Normal 4 2 3 6 3" xfId="3854"/>
    <cellStyle name="Normal 4 2 3 7" xfId="3855"/>
    <cellStyle name="Normal 4 2 3 7 2" xfId="3856"/>
    <cellStyle name="Normal 4 2 3 8" xfId="3857"/>
    <cellStyle name="Normal 4 2 3 8 2" xfId="3858"/>
    <cellStyle name="Normal 4 2 3 9" xfId="3859"/>
    <cellStyle name="Normal 4 2 4" xfId="3860"/>
    <cellStyle name="Normal 4 2 4 2" xfId="3861"/>
    <cellStyle name="Normal 4 2 4 2 2" xfId="3862"/>
    <cellStyle name="Normal 4 2 4 2 2 2" xfId="3863"/>
    <cellStyle name="Normal 4 2 4 2 2 2 2" xfId="3864"/>
    <cellStyle name="Normal 4 2 4 2 2 3" xfId="3865"/>
    <cellStyle name="Normal 4 2 4 2 3" xfId="3866"/>
    <cellStyle name="Normal 4 2 4 2 3 2" xfId="3867"/>
    <cellStyle name="Normal 4 2 4 2 3 2 2" xfId="3868"/>
    <cellStyle name="Normal 4 2 4 2 3 3" xfId="3869"/>
    <cellStyle name="Normal 4 2 4 2 4" xfId="3870"/>
    <cellStyle name="Normal 4 2 4 2 4 2" xfId="3871"/>
    <cellStyle name="Normal 4 2 4 2 5" xfId="3872"/>
    <cellStyle name="Normal 4 2 4 2 5 2" xfId="3873"/>
    <cellStyle name="Normal 4 2 4 2 6" xfId="3874"/>
    <cellStyle name="Normal 4 2 4 3" xfId="3875"/>
    <cellStyle name="Normal 4 2 4 3 2" xfId="3876"/>
    <cellStyle name="Normal 4 2 4 3 2 2" xfId="3877"/>
    <cellStyle name="Normal 4 2 4 3 3" xfId="3878"/>
    <cellStyle name="Normal 4 2 4 4" xfId="3879"/>
    <cellStyle name="Normal 4 2 4 4 2" xfId="3880"/>
    <cellStyle name="Normal 4 2 4 4 2 2" xfId="3881"/>
    <cellStyle name="Normal 4 2 4 4 3" xfId="3882"/>
    <cellStyle name="Normal 4 2 4 5" xfId="3883"/>
    <cellStyle name="Normal 4 2 4 5 2" xfId="3884"/>
    <cellStyle name="Normal 4 2 4 6" xfId="3885"/>
    <cellStyle name="Normal 4 2 4 6 2" xfId="3886"/>
    <cellStyle name="Normal 4 2 4 7" xfId="3887"/>
    <cellStyle name="Normal 4 2 5" xfId="3888"/>
    <cellStyle name="Normal 4 2 5 2" xfId="3889"/>
    <cellStyle name="Normal 4 2 5 2 2" xfId="3890"/>
    <cellStyle name="Normal 4 2 5 2 2 2" xfId="3891"/>
    <cellStyle name="Normal 4 2 5 2 2 2 2" xfId="3892"/>
    <cellStyle name="Normal 4 2 5 2 2 3" xfId="3893"/>
    <cellStyle name="Normal 4 2 5 2 3" xfId="3894"/>
    <cellStyle name="Normal 4 2 5 2 3 2" xfId="3895"/>
    <cellStyle name="Normal 4 2 5 2 3 2 2" xfId="3896"/>
    <cellStyle name="Normal 4 2 5 2 3 3" xfId="3897"/>
    <cellStyle name="Normal 4 2 5 2 4" xfId="3898"/>
    <cellStyle name="Normal 4 2 5 2 4 2" xfId="3899"/>
    <cellStyle name="Normal 4 2 5 2 5" xfId="3900"/>
    <cellStyle name="Normal 4 2 5 2 5 2" xfId="3901"/>
    <cellStyle name="Normal 4 2 5 2 6" xfId="3902"/>
    <cellStyle name="Normal 4 2 5 3" xfId="3903"/>
    <cellStyle name="Normal 4 2 5 3 2" xfId="3904"/>
    <cellStyle name="Normal 4 2 5 3 2 2" xfId="3905"/>
    <cellStyle name="Normal 4 2 5 3 3" xfId="3906"/>
    <cellStyle name="Normal 4 2 5 4" xfId="3907"/>
    <cellStyle name="Normal 4 2 5 4 2" xfId="3908"/>
    <cellStyle name="Normal 4 2 5 4 2 2" xfId="3909"/>
    <cellStyle name="Normal 4 2 5 4 3" xfId="3910"/>
    <cellStyle name="Normal 4 2 5 5" xfId="3911"/>
    <cellStyle name="Normal 4 2 5 5 2" xfId="3912"/>
    <cellStyle name="Normal 4 2 5 6" xfId="3913"/>
    <cellStyle name="Normal 4 2 5 6 2" xfId="3914"/>
    <cellStyle name="Normal 4 2 5 7" xfId="3915"/>
    <cellStyle name="Normal 4 2 6" xfId="3916"/>
    <cellStyle name="Normal 4 2 6 2" xfId="3917"/>
    <cellStyle name="Normal 4 2 6 2 2" xfId="3918"/>
    <cellStyle name="Normal 4 2 6 2 2 2" xfId="3919"/>
    <cellStyle name="Normal 4 2 6 2 3" xfId="3920"/>
    <cellStyle name="Normal 4 2 6 3" xfId="3921"/>
    <cellStyle name="Normal 4 2 6 3 2" xfId="3922"/>
    <cellStyle name="Normal 4 2 6 3 2 2" xfId="3923"/>
    <cellStyle name="Normal 4 2 6 3 3" xfId="3924"/>
    <cellStyle name="Normal 4 2 6 4" xfId="3925"/>
    <cellStyle name="Normal 4 2 6 4 2" xfId="3926"/>
    <cellStyle name="Normal 4 2 6 5" xfId="3927"/>
    <cellStyle name="Normal 4 2 6 5 2" xfId="3928"/>
    <cellStyle name="Normal 4 2 6 6" xfId="3929"/>
    <cellStyle name="Normal 4 2 7" xfId="3930"/>
    <cellStyle name="Normal 4 2 7 2" xfId="3931"/>
    <cellStyle name="Normal 4 2 7 2 2" xfId="3932"/>
    <cellStyle name="Normal 4 2 7 2 2 2" xfId="3933"/>
    <cellStyle name="Normal 4 2 7 2 3" xfId="3934"/>
    <cellStyle name="Normal 4 2 7 3" xfId="3935"/>
    <cellStyle name="Normal 4 2 7 3 2" xfId="3936"/>
    <cellStyle name="Normal 4 2 7 3 2 2" xfId="3937"/>
    <cellStyle name="Normal 4 2 7 3 3" xfId="3938"/>
    <cellStyle name="Normal 4 2 7 4" xfId="3939"/>
    <cellStyle name="Normal 4 2 7 4 2" xfId="3940"/>
    <cellStyle name="Normal 4 2 7 5" xfId="3941"/>
    <cellStyle name="Normal 4 2 7 5 2" xfId="3942"/>
    <cellStyle name="Normal 4 2 7 6" xfId="3943"/>
    <cellStyle name="Normal 4 2 8" xfId="3944"/>
    <cellStyle name="Normal 4 2 8 2" xfId="3945"/>
    <cellStyle name="Normal 4 2 8 2 2" xfId="3946"/>
    <cellStyle name="Normal 4 2 8 3" xfId="3947"/>
    <cellStyle name="Normal 4 2 9" xfId="3948"/>
    <cellStyle name="Normal 4 2 9 2" xfId="3949"/>
    <cellStyle name="Normal 4 2 9 2 2" xfId="3950"/>
    <cellStyle name="Normal 4 2 9 3" xfId="3951"/>
    <cellStyle name="Normal 4 3" xfId="3952"/>
    <cellStyle name="Normal 4 3 10" xfId="3953"/>
    <cellStyle name="Normal 4 3 10 2" xfId="3954"/>
    <cellStyle name="Normal 4 3 11" xfId="3955"/>
    <cellStyle name="Normal 4 3 11 2" xfId="3956"/>
    <cellStyle name="Normal 4 3 12" xfId="3957"/>
    <cellStyle name="Normal 4 3 12 2" xfId="3958"/>
    <cellStyle name="Normal 4 3 13" xfId="3959"/>
    <cellStyle name="Normal 4 3 2" xfId="3960"/>
    <cellStyle name="Normal 4 3 2 2" xfId="3961"/>
    <cellStyle name="Normal 4 3 2 2 2" xfId="3962"/>
    <cellStyle name="Normal 4 3 2 2 2 2" xfId="3963"/>
    <cellStyle name="Normal 4 3 2 2 2 2 2" xfId="3964"/>
    <cellStyle name="Normal 4 3 2 2 2 2 2 2" xfId="3965"/>
    <cellStyle name="Normal 4 3 2 2 2 2 3" xfId="3966"/>
    <cellStyle name="Normal 4 3 2 2 2 3" xfId="3967"/>
    <cellStyle name="Normal 4 3 2 2 2 3 2" xfId="3968"/>
    <cellStyle name="Normal 4 3 2 2 2 3 2 2" xfId="3969"/>
    <cellStyle name="Normal 4 3 2 2 2 3 3" xfId="3970"/>
    <cellStyle name="Normal 4 3 2 2 2 4" xfId="3971"/>
    <cellStyle name="Normal 4 3 2 2 2 4 2" xfId="3972"/>
    <cellStyle name="Normal 4 3 2 2 2 5" xfId="3973"/>
    <cellStyle name="Normal 4 3 2 2 2 5 2" xfId="3974"/>
    <cellStyle name="Normal 4 3 2 2 2 6" xfId="3975"/>
    <cellStyle name="Normal 4 3 2 2 3" xfId="3976"/>
    <cellStyle name="Normal 4 3 2 2 3 2" xfId="3977"/>
    <cellStyle name="Normal 4 3 2 2 3 2 2" xfId="3978"/>
    <cellStyle name="Normal 4 3 2 2 3 3" xfId="3979"/>
    <cellStyle name="Normal 4 3 2 2 4" xfId="3980"/>
    <cellStyle name="Normal 4 3 2 2 4 2" xfId="3981"/>
    <cellStyle name="Normal 4 3 2 2 4 2 2" xfId="3982"/>
    <cellStyle name="Normal 4 3 2 2 4 3" xfId="3983"/>
    <cellStyle name="Normal 4 3 2 2 5" xfId="3984"/>
    <cellStyle name="Normal 4 3 2 2 5 2" xfId="3985"/>
    <cellStyle name="Normal 4 3 2 2 6" xfId="3986"/>
    <cellStyle name="Normal 4 3 2 2 6 2" xfId="3987"/>
    <cellStyle name="Normal 4 3 2 2 7" xfId="3988"/>
    <cellStyle name="Normal 4 3 2 3" xfId="3989"/>
    <cellStyle name="Normal 4 3 2 3 2" xfId="3990"/>
    <cellStyle name="Normal 4 3 2 3 2 2" xfId="3991"/>
    <cellStyle name="Normal 4 3 2 3 2 2 2" xfId="3992"/>
    <cellStyle name="Normal 4 3 2 3 2 2 2 2" xfId="3993"/>
    <cellStyle name="Normal 4 3 2 3 2 2 3" xfId="3994"/>
    <cellStyle name="Normal 4 3 2 3 2 3" xfId="3995"/>
    <cellStyle name="Normal 4 3 2 3 2 3 2" xfId="3996"/>
    <cellStyle name="Normal 4 3 2 3 2 3 2 2" xfId="3997"/>
    <cellStyle name="Normal 4 3 2 3 2 3 3" xfId="3998"/>
    <cellStyle name="Normal 4 3 2 3 2 4" xfId="3999"/>
    <cellStyle name="Normal 4 3 2 3 2 4 2" xfId="4000"/>
    <cellStyle name="Normal 4 3 2 3 2 5" xfId="4001"/>
    <cellStyle name="Normal 4 3 2 3 2 5 2" xfId="4002"/>
    <cellStyle name="Normal 4 3 2 3 2 6" xfId="4003"/>
    <cellStyle name="Normal 4 3 2 3 3" xfId="4004"/>
    <cellStyle name="Normal 4 3 2 3 3 2" xfId="4005"/>
    <cellStyle name="Normal 4 3 2 3 3 2 2" xfId="4006"/>
    <cellStyle name="Normal 4 3 2 3 3 3" xfId="4007"/>
    <cellStyle name="Normal 4 3 2 3 4" xfId="4008"/>
    <cellStyle name="Normal 4 3 2 3 4 2" xfId="4009"/>
    <cellStyle name="Normal 4 3 2 3 4 2 2" xfId="4010"/>
    <cellStyle name="Normal 4 3 2 3 4 3" xfId="4011"/>
    <cellStyle name="Normal 4 3 2 3 5" xfId="4012"/>
    <cellStyle name="Normal 4 3 2 3 5 2" xfId="4013"/>
    <cellStyle name="Normal 4 3 2 3 6" xfId="4014"/>
    <cellStyle name="Normal 4 3 2 3 6 2" xfId="4015"/>
    <cellStyle name="Normal 4 3 2 3 7" xfId="4016"/>
    <cellStyle name="Normal 4 3 2 4" xfId="4017"/>
    <cellStyle name="Normal 4 3 2 4 2" xfId="4018"/>
    <cellStyle name="Normal 4 3 2 4 2 2" xfId="4019"/>
    <cellStyle name="Normal 4 3 2 4 2 2 2" xfId="4020"/>
    <cellStyle name="Normal 4 3 2 4 2 3" xfId="4021"/>
    <cellStyle name="Normal 4 3 2 4 3" xfId="4022"/>
    <cellStyle name="Normal 4 3 2 4 3 2" xfId="4023"/>
    <cellStyle name="Normal 4 3 2 4 3 2 2" xfId="4024"/>
    <cellStyle name="Normal 4 3 2 4 3 3" xfId="4025"/>
    <cellStyle name="Normal 4 3 2 4 4" xfId="4026"/>
    <cellStyle name="Normal 4 3 2 4 4 2" xfId="4027"/>
    <cellStyle name="Normal 4 3 2 4 5" xfId="4028"/>
    <cellStyle name="Normal 4 3 2 4 5 2" xfId="4029"/>
    <cellStyle name="Normal 4 3 2 4 6" xfId="4030"/>
    <cellStyle name="Normal 4 3 2 5" xfId="4031"/>
    <cellStyle name="Normal 4 3 2 5 2" xfId="4032"/>
    <cellStyle name="Normal 4 3 2 5 2 2" xfId="4033"/>
    <cellStyle name="Normal 4 3 2 5 3" xfId="4034"/>
    <cellStyle name="Normal 4 3 2 6" xfId="4035"/>
    <cellStyle name="Normal 4 3 2 6 2" xfId="4036"/>
    <cellStyle name="Normal 4 3 2 6 2 2" xfId="4037"/>
    <cellStyle name="Normal 4 3 2 6 3" xfId="4038"/>
    <cellStyle name="Normal 4 3 2 7" xfId="4039"/>
    <cellStyle name="Normal 4 3 2 7 2" xfId="4040"/>
    <cellStyle name="Normal 4 3 2 8" xfId="4041"/>
    <cellStyle name="Normal 4 3 2 8 2" xfId="4042"/>
    <cellStyle name="Normal 4 3 2 9" xfId="4043"/>
    <cellStyle name="Normal 4 3 3" xfId="4044"/>
    <cellStyle name="Normal 4 3 3 2" xfId="4045"/>
    <cellStyle name="Normal 4 3 3 2 2" xfId="4046"/>
    <cellStyle name="Normal 4 3 3 2 2 2" xfId="4047"/>
    <cellStyle name="Normal 4 3 3 2 2 2 2" xfId="4048"/>
    <cellStyle name="Normal 4 3 3 2 2 2 2 2" xfId="4049"/>
    <cellStyle name="Normal 4 3 3 2 2 2 3" xfId="4050"/>
    <cellStyle name="Normal 4 3 3 2 2 3" xfId="4051"/>
    <cellStyle name="Normal 4 3 3 2 2 3 2" xfId="4052"/>
    <cellStyle name="Normal 4 3 3 2 2 3 2 2" xfId="4053"/>
    <cellStyle name="Normal 4 3 3 2 2 3 3" xfId="4054"/>
    <cellStyle name="Normal 4 3 3 2 2 4" xfId="4055"/>
    <cellStyle name="Normal 4 3 3 2 2 4 2" xfId="4056"/>
    <cellStyle name="Normal 4 3 3 2 2 5" xfId="4057"/>
    <cellStyle name="Normal 4 3 3 2 2 5 2" xfId="4058"/>
    <cellStyle name="Normal 4 3 3 2 2 6" xfId="4059"/>
    <cellStyle name="Normal 4 3 3 2 3" xfId="4060"/>
    <cellStyle name="Normal 4 3 3 2 3 2" xfId="4061"/>
    <cellStyle name="Normal 4 3 3 2 3 2 2" xfId="4062"/>
    <cellStyle name="Normal 4 3 3 2 3 3" xfId="4063"/>
    <cellStyle name="Normal 4 3 3 2 4" xfId="4064"/>
    <cellStyle name="Normal 4 3 3 2 4 2" xfId="4065"/>
    <cellStyle name="Normal 4 3 3 2 4 2 2" xfId="4066"/>
    <cellStyle name="Normal 4 3 3 2 4 3" xfId="4067"/>
    <cellStyle name="Normal 4 3 3 2 5" xfId="4068"/>
    <cellStyle name="Normal 4 3 3 2 5 2" xfId="4069"/>
    <cellStyle name="Normal 4 3 3 2 6" xfId="4070"/>
    <cellStyle name="Normal 4 3 3 2 6 2" xfId="4071"/>
    <cellStyle name="Normal 4 3 3 2 7" xfId="4072"/>
    <cellStyle name="Normal 4 3 3 3" xfId="4073"/>
    <cellStyle name="Normal 4 3 3 3 2" xfId="4074"/>
    <cellStyle name="Normal 4 3 3 3 2 2" xfId="4075"/>
    <cellStyle name="Normal 4 3 3 3 2 2 2" xfId="4076"/>
    <cellStyle name="Normal 4 3 3 3 2 2 2 2" xfId="4077"/>
    <cellStyle name="Normal 4 3 3 3 2 2 3" xfId="4078"/>
    <cellStyle name="Normal 4 3 3 3 2 3" xfId="4079"/>
    <cellStyle name="Normal 4 3 3 3 2 3 2" xfId="4080"/>
    <cellStyle name="Normal 4 3 3 3 2 3 2 2" xfId="4081"/>
    <cellStyle name="Normal 4 3 3 3 2 3 3" xfId="4082"/>
    <cellStyle name="Normal 4 3 3 3 2 4" xfId="4083"/>
    <cellStyle name="Normal 4 3 3 3 2 4 2" xfId="4084"/>
    <cellStyle name="Normal 4 3 3 3 2 5" xfId="4085"/>
    <cellStyle name="Normal 4 3 3 3 2 5 2" xfId="4086"/>
    <cellStyle name="Normal 4 3 3 3 2 6" xfId="4087"/>
    <cellStyle name="Normal 4 3 3 3 3" xfId="4088"/>
    <cellStyle name="Normal 4 3 3 3 3 2" xfId="4089"/>
    <cellStyle name="Normal 4 3 3 3 3 2 2" xfId="4090"/>
    <cellStyle name="Normal 4 3 3 3 3 3" xfId="4091"/>
    <cellStyle name="Normal 4 3 3 3 4" xfId="4092"/>
    <cellStyle name="Normal 4 3 3 3 4 2" xfId="4093"/>
    <cellStyle name="Normal 4 3 3 3 4 2 2" xfId="4094"/>
    <cellStyle name="Normal 4 3 3 3 4 3" xfId="4095"/>
    <cellStyle name="Normal 4 3 3 3 5" xfId="4096"/>
    <cellStyle name="Normal 4 3 3 3 5 2" xfId="4097"/>
    <cellStyle name="Normal 4 3 3 3 6" xfId="4098"/>
    <cellStyle name="Normal 4 3 3 3 6 2" xfId="4099"/>
    <cellStyle name="Normal 4 3 3 3 7" xfId="4100"/>
    <cellStyle name="Normal 4 3 3 4" xfId="4101"/>
    <cellStyle name="Normal 4 3 3 4 2" xfId="4102"/>
    <cellStyle name="Normal 4 3 3 4 2 2" xfId="4103"/>
    <cellStyle name="Normal 4 3 3 4 2 2 2" xfId="4104"/>
    <cellStyle name="Normal 4 3 3 4 2 3" xfId="4105"/>
    <cellStyle name="Normal 4 3 3 4 3" xfId="4106"/>
    <cellStyle name="Normal 4 3 3 4 3 2" xfId="4107"/>
    <cellStyle name="Normal 4 3 3 4 3 2 2" xfId="4108"/>
    <cellStyle name="Normal 4 3 3 4 3 3" xfId="4109"/>
    <cellStyle name="Normal 4 3 3 4 4" xfId="4110"/>
    <cellStyle name="Normal 4 3 3 4 4 2" xfId="4111"/>
    <cellStyle name="Normal 4 3 3 4 5" xfId="4112"/>
    <cellStyle name="Normal 4 3 3 4 5 2" xfId="4113"/>
    <cellStyle name="Normal 4 3 3 4 6" xfId="4114"/>
    <cellStyle name="Normal 4 3 3 5" xfId="4115"/>
    <cellStyle name="Normal 4 3 3 5 2" xfId="4116"/>
    <cellStyle name="Normal 4 3 3 5 2 2" xfId="4117"/>
    <cellStyle name="Normal 4 3 3 5 3" xfId="4118"/>
    <cellStyle name="Normal 4 3 3 6" xfId="4119"/>
    <cellStyle name="Normal 4 3 3 6 2" xfId="4120"/>
    <cellStyle name="Normal 4 3 3 6 2 2" xfId="4121"/>
    <cellStyle name="Normal 4 3 3 6 3" xfId="4122"/>
    <cellStyle name="Normal 4 3 3 7" xfId="4123"/>
    <cellStyle name="Normal 4 3 3 7 2" xfId="4124"/>
    <cellStyle name="Normal 4 3 3 8" xfId="4125"/>
    <cellStyle name="Normal 4 3 3 8 2" xfId="4126"/>
    <cellStyle name="Normal 4 3 3 9" xfId="4127"/>
    <cellStyle name="Normal 4 3 4" xfId="4128"/>
    <cellStyle name="Normal 4 3 4 2" xfId="4129"/>
    <cellStyle name="Normal 4 3 4 2 2" xfId="4130"/>
    <cellStyle name="Normal 4 3 4 2 2 2" xfId="4131"/>
    <cellStyle name="Normal 4 3 4 2 2 2 2" xfId="4132"/>
    <cellStyle name="Normal 4 3 4 2 2 3" xfId="4133"/>
    <cellStyle name="Normal 4 3 4 2 3" xfId="4134"/>
    <cellStyle name="Normal 4 3 4 2 3 2" xfId="4135"/>
    <cellStyle name="Normal 4 3 4 2 3 2 2" xfId="4136"/>
    <cellStyle name="Normal 4 3 4 2 3 3" xfId="4137"/>
    <cellStyle name="Normal 4 3 4 2 4" xfId="4138"/>
    <cellStyle name="Normal 4 3 4 2 4 2" xfId="4139"/>
    <cellStyle name="Normal 4 3 4 2 5" xfId="4140"/>
    <cellStyle name="Normal 4 3 4 2 5 2" xfId="4141"/>
    <cellStyle name="Normal 4 3 4 2 6" xfId="4142"/>
    <cellStyle name="Normal 4 3 4 3" xfId="4143"/>
    <cellStyle name="Normal 4 3 4 3 2" xfId="4144"/>
    <cellStyle name="Normal 4 3 4 3 2 2" xfId="4145"/>
    <cellStyle name="Normal 4 3 4 3 3" xfId="4146"/>
    <cellStyle name="Normal 4 3 4 4" xfId="4147"/>
    <cellStyle name="Normal 4 3 4 4 2" xfId="4148"/>
    <cellStyle name="Normal 4 3 4 4 2 2" xfId="4149"/>
    <cellStyle name="Normal 4 3 4 4 3" xfId="4150"/>
    <cellStyle name="Normal 4 3 4 5" xfId="4151"/>
    <cellStyle name="Normal 4 3 4 5 2" xfId="4152"/>
    <cellStyle name="Normal 4 3 4 6" xfId="4153"/>
    <cellStyle name="Normal 4 3 4 6 2" xfId="4154"/>
    <cellStyle name="Normal 4 3 4 7" xfId="4155"/>
    <cellStyle name="Normal 4 3 5" xfId="4156"/>
    <cellStyle name="Normal 4 3 5 2" xfId="4157"/>
    <cellStyle name="Normal 4 3 5 2 2" xfId="4158"/>
    <cellStyle name="Normal 4 3 5 2 2 2" xfId="4159"/>
    <cellStyle name="Normal 4 3 5 2 2 2 2" xfId="4160"/>
    <cellStyle name="Normal 4 3 5 2 2 3" xfId="4161"/>
    <cellStyle name="Normal 4 3 5 2 3" xfId="4162"/>
    <cellStyle name="Normal 4 3 5 2 3 2" xfId="4163"/>
    <cellStyle name="Normal 4 3 5 2 3 2 2" xfId="4164"/>
    <cellStyle name="Normal 4 3 5 2 3 3" xfId="4165"/>
    <cellStyle name="Normal 4 3 5 2 4" xfId="4166"/>
    <cellStyle name="Normal 4 3 5 2 4 2" xfId="4167"/>
    <cellStyle name="Normal 4 3 5 2 5" xfId="4168"/>
    <cellStyle name="Normal 4 3 5 2 5 2" xfId="4169"/>
    <cellStyle name="Normal 4 3 5 2 6" xfId="4170"/>
    <cellStyle name="Normal 4 3 5 3" xfId="4171"/>
    <cellStyle name="Normal 4 3 5 3 2" xfId="4172"/>
    <cellStyle name="Normal 4 3 5 3 2 2" xfId="4173"/>
    <cellStyle name="Normal 4 3 5 3 3" xfId="4174"/>
    <cellStyle name="Normal 4 3 5 4" xfId="4175"/>
    <cellStyle name="Normal 4 3 5 4 2" xfId="4176"/>
    <cellStyle name="Normal 4 3 5 4 2 2" xfId="4177"/>
    <cellStyle name="Normal 4 3 5 4 3" xfId="4178"/>
    <cellStyle name="Normal 4 3 5 5" xfId="4179"/>
    <cellStyle name="Normal 4 3 5 5 2" xfId="4180"/>
    <cellStyle name="Normal 4 3 5 6" xfId="4181"/>
    <cellStyle name="Normal 4 3 5 6 2" xfId="4182"/>
    <cellStyle name="Normal 4 3 5 7" xfId="4183"/>
    <cellStyle name="Normal 4 3 6" xfId="4184"/>
    <cellStyle name="Normal 4 3 6 2" xfId="4185"/>
    <cellStyle name="Normal 4 3 6 2 2" xfId="4186"/>
    <cellStyle name="Normal 4 3 6 2 2 2" xfId="4187"/>
    <cellStyle name="Normal 4 3 6 2 3" xfId="4188"/>
    <cellStyle name="Normal 4 3 6 3" xfId="4189"/>
    <cellStyle name="Normal 4 3 6 3 2" xfId="4190"/>
    <cellStyle name="Normal 4 3 6 3 2 2" xfId="4191"/>
    <cellStyle name="Normal 4 3 6 3 3" xfId="4192"/>
    <cellStyle name="Normal 4 3 6 4" xfId="4193"/>
    <cellStyle name="Normal 4 3 6 4 2" xfId="4194"/>
    <cellStyle name="Normal 4 3 6 5" xfId="4195"/>
    <cellStyle name="Normal 4 3 6 5 2" xfId="4196"/>
    <cellStyle name="Normal 4 3 6 6" xfId="4197"/>
    <cellStyle name="Normal 4 3 7" xfId="4198"/>
    <cellStyle name="Normal 4 3 7 2" xfId="4199"/>
    <cellStyle name="Normal 4 3 7 2 2" xfId="4200"/>
    <cellStyle name="Normal 4 3 7 2 2 2" xfId="4201"/>
    <cellStyle name="Normal 4 3 7 2 3" xfId="4202"/>
    <cellStyle name="Normal 4 3 7 3" xfId="4203"/>
    <cellStyle name="Normal 4 3 7 3 2" xfId="4204"/>
    <cellStyle name="Normal 4 3 7 3 2 2" xfId="4205"/>
    <cellStyle name="Normal 4 3 7 3 3" xfId="4206"/>
    <cellStyle name="Normal 4 3 7 4" xfId="4207"/>
    <cellStyle name="Normal 4 3 7 4 2" xfId="4208"/>
    <cellStyle name="Normal 4 3 7 5" xfId="4209"/>
    <cellStyle name="Normal 4 3 7 5 2" xfId="4210"/>
    <cellStyle name="Normal 4 3 7 6" xfId="4211"/>
    <cellStyle name="Normal 4 3 8" xfId="4212"/>
    <cellStyle name="Normal 4 3 8 2" xfId="4213"/>
    <cellStyle name="Normal 4 3 8 2 2" xfId="4214"/>
    <cellStyle name="Normal 4 3 8 3" xfId="4215"/>
    <cellStyle name="Normal 4 3 9" xfId="4216"/>
    <cellStyle name="Normal 4 3 9 2" xfId="4217"/>
    <cellStyle name="Normal 4 3 9 2 2" xfId="4218"/>
    <cellStyle name="Normal 4 3 9 3" xfId="4219"/>
    <cellStyle name="Normal 4 4" xfId="4220"/>
    <cellStyle name="Normal 4 4 2" xfId="4221"/>
    <cellStyle name="Normal 4 4 2 2" xfId="4222"/>
    <cellStyle name="Normal 4 4 2 2 2" xfId="4223"/>
    <cellStyle name="Normal 4 4 2 2 2 2" xfId="4224"/>
    <cellStyle name="Normal 4 4 2 2 2 2 2" xfId="4225"/>
    <cellStyle name="Normal 4 4 2 2 2 3" xfId="4226"/>
    <cellStyle name="Normal 4 4 2 2 3" xfId="4227"/>
    <cellStyle name="Normal 4 4 2 2 3 2" xfId="4228"/>
    <cellStyle name="Normal 4 4 2 2 3 2 2" xfId="4229"/>
    <cellStyle name="Normal 4 4 2 2 3 3" xfId="4230"/>
    <cellStyle name="Normal 4 4 2 2 4" xfId="4231"/>
    <cellStyle name="Normal 4 4 2 2 4 2" xfId="4232"/>
    <cellStyle name="Normal 4 4 2 2 5" xfId="4233"/>
    <cellStyle name="Normal 4 4 2 2 5 2" xfId="4234"/>
    <cellStyle name="Normal 4 4 2 2 6" xfId="4235"/>
    <cellStyle name="Normal 4 4 2 3" xfId="4236"/>
    <cellStyle name="Normal 4 4 2 3 2" xfId="4237"/>
    <cellStyle name="Normal 4 4 2 3 2 2" xfId="4238"/>
    <cellStyle name="Normal 4 4 2 3 3" xfId="4239"/>
    <cellStyle name="Normal 4 4 2 4" xfId="4240"/>
    <cellStyle name="Normal 4 4 2 4 2" xfId="4241"/>
    <cellStyle name="Normal 4 4 2 4 2 2" xfId="4242"/>
    <cellStyle name="Normal 4 4 2 4 3" xfId="4243"/>
    <cellStyle name="Normal 4 4 2 5" xfId="4244"/>
    <cellStyle name="Normal 4 4 2 5 2" xfId="4245"/>
    <cellStyle name="Normal 4 4 2 6" xfId="4246"/>
    <cellStyle name="Normal 4 4 2 6 2" xfId="4247"/>
    <cellStyle name="Normal 4 4 2 7" xfId="4248"/>
    <cellStyle name="Normal 4 4 3" xfId="4249"/>
    <cellStyle name="Normal 4 4 3 2" xfId="4250"/>
    <cellStyle name="Normal 4 4 3 2 2" xfId="4251"/>
    <cellStyle name="Normal 4 4 3 2 2 2" xfId="4252"/>
    <cellStyle name="Normal 4 4 3 2 2 2 2" xfId="4253"/>
    <cellStyle name="Normal 4 4 3 2 2 3" xfId="4254"/>
    <cellStyle name="Normal 4 4 3 2 3" xfId="4255"/>
    <cellStyle name="Normal 4 4 3 2 3 2" xfId="4256"/>
    <cellStyle name="Normal 4 4 3 2 3 2 2" xfId="4257"/>
    <cellStyle name="Normal 4 4 3 2 3 3" xfId="4258"/>
    <cellStyle name="Normal 4 4 3 2 4" xfId="4259"/>
    <cellStyle name="Normal 4 4 3 2 4 2" xfId="4260"/>
    <cellStyle name="Normal 4 4 3 2 5" xfId="4261"/>
    <cellStyle name="Normal 4 4 3 2 5 2" xfId="4262"/>
    <cellStyle name="Normal 4 4 3 2 6" xfId="4263"/>
    <cellStyle name="Normal 4 4 3 3" xfId="4264"/>
    <cellStyle name="Normal 4 4 3 3 2" xfId="4265"/>
    <cellStyle name="Normal 4 4 3 3 2 2" xfId="4266"/>
    <cellStyle name="Normal 4 4 3 3 3" xfId="4267"/>
    <cellStyle name="Normal 4 4 3 4" xfId="4268"/>
    <cellStyle name="Normal 4 4 3 4 2" xfId="4269"/>
    <cellStyle name="Normal 4 4 3 4 2 2" xfId="4270"/>
    <cellStyle name="Normal 4 4 3 4 3" xfId="4271"/>
    <cellStyle name="Normal 4 4 3 5" xfId="4272"/>
    <cellStyle name="Normal 4 4 3 5 2" xfId="4273"/>
    <cellStyle name="Normal 4 4 3 6" xfId="4274"/>
    <cellStyle name="Normal 4 4 3 6 2" xfId="4275"/>
    <cellStyle name="Normal 4 4 3 7" xfId="4276"/>
    <cellStyle name="Normal 4 4 4" xfId="4277"/>
    <cellStyle name="Normal 4 4 4 2" xfId="4278"/>
    <cellStyle name="Normal 4 4 4 2 2" xfId="4279"/>
    <cellStyle name="Normal 4 4 4 2 2 2" xfId="4280"/>
    <cellStyle name="Normal 4 4 4 2 3" xfId="4281"/>
    <cellStyle name="Normal 4 4 4 3" xfId="4282"/>
    <cellStyle name="Normal 4 4 4 3 2" xfId="4283"/>
    <cellStyle name="Normal 4 4 4 3 2 2" xfId="4284"/>
    <cellStyle name="Normal 4 4 4 3 3" xfId="4285"/>
    <cellStyle name="Normal 4 4 4 4" xfId="4286"/>
    <cellStyle name="Normal 4 4 4 4 2" xfId="4287"/>
    <cellStyle name="Normal 4 4 4 5" xfId="4288"/>
    <cellStyle name="Normal 4 4 4 5 2" xfId="4289"/>
    <cellStyle name="Normal 4 4 4 6" xfId="4290"/>
    <cellStyle name="Normal 4 4 5" xfId="4291"/>
    <cellStyle name="Normal 4 4 5 2" xfId="4292"/>
    <cellStyle name="Normal 4 4 5 2 2" xfId="4293"/>
    <cellStyle name="Normal 4 4 5 3" xfId="4294"/>
    <cellStyle name="Normal 4 4 6" xfId="4295"/>
    <cellStyle name="Normal 4 4 6 2" xfId="4296"/>
    <cellStyle name="Normal 4 4 6 2 2" xfId="4297"/>
    <cellStyle name="Normal 4 4 6 3" xfId="4298"/>
    <cellStyle name="Normal 4 4 7" xfId="4299"/>
    <cellStyle name="Normal 4 4 7 2" xfId="4300"/>
    <cellStyle name="Normal 4 4 8" xfId="4301"/>
    <cellStyle name="Normal 4 4 8 2" xfId="4302"/>
    <cellStyle name="Normal 4 4 9" xfId="4303"/>
    <cellStyle name="Normal 4 5" xfId="4304"/>
    <cellStyle name="Normal 4 5 2" xfId="4305"/>
    <cellStyle name="Normal 4 5 2 2" xfId="4306"/>
    <cellStyle name="Normal 4 5 2 2 2" xfId="4307"/>
    <cellStyle name="Normal 4 5 2 2 2 2" xfId="4308"/>
    <cellStyle name="Normal 4 5 2 2 2 2 2" xfId="4309"/>
    <cellStyle name="Normal 4 5 2 2 2 3" xfId="4310"/>
    <cellStyle name="Normal 4 5 2 2 3" xfId="4311"/>
    <cellStyle name="Normal 4 5 2 2 3 2" xfId="4312"/>
    <cellStyle name="Normal 4 5 2 2 3 2 2" xfId="4313"/>
    <cellStyle name="Normal 4 5 2 2 3 3" xfId="4314"/>
    <cellStyle name="Normal 4 5 2 2 4" xfId="4315"/>
    <cellStyle name="Normal 4 5 2 2 4 2" xfId="4316"/>
    <cellStyle name="Normal 4 5 2 2 5" xfId="4317"/>
    <cellStyle name="Normal 4 5 2 2 5 2" xfId="4318"/>
    <cellStyle name="Normal 4 5 2 2 6" xfId="4319"/>
    <cellStyle name="Normal 4 5 2 3" xfId="4320"/>
    <cellStyle name="Normal 4 5 2 3 2" xfId="4321"/>
    <cellStyle name="Normal 4 5 2 3 2 2" xfId="4322"/>
    <cellStyle name="Normal 4 5 2 3 3" xfId="4323"/>
    <cellStyle name="Normal 4 5 2 4" xfId="4324"/>
    <cellStyle name="Normal 4 5 2 4 2" xfId="4325"/>
    <cellStyle name="Normal 4 5 2 4 2 2" xfId="4326"/>
    <cellStyle name="Normal 4 5 2 4 3" xfId="4327"/>
    <cellStyle name="Normal 4 5 2 5" xfId="4328"/>
    <cellStyle name="Normal 4 5 2 5 2" xfId="4329"/>
    <cellStyle name="Normal 4 5 2 6" xfId="4330"/>
    <cellStyle name="Normal 4 5 2 6 2" xfId="4331"/>
    <cellStyle name="Normal 4 5 2 7" xfId="4332"/>
    <cellStyle name="Normal 4 5 3" xfId="4333"/>
    <cellStyle name="Normal 4 5 3 2" xfId="4334"/>
    <cellStyle name="Normal 4 5 3 2 2" xfId="4335"/>
    <cellStyle name="Normal 4 5 3 2 2 2" xfId="4336"/>
    <cellStyle name="Normal 4 5 3 2 2 2 2" xfId="4337"/>
    <cellStyle name="Normal 4 5 3 2 2 3" xfId="4338"/>
    <cellStyle name="Normal 4 5 3 2 3" xfId="4339"/>
    <cellStyle name="Normal 4 5 3 2 3 2" xfId="4340"/>
    <cellStyle name="Normal 4 5 3 2 3 2 2" xfId="4341"/>
    <cellStyle name="Normal 4 5 3 2 3 3" xfId="4342"/>
    <cellStyle name="Normal 4 5 3 2 4" xfId="4343"/>
    <cellStyle name="Normal 4 5 3 2 4 2" xfId="4344"/>
    <cellStyle name="Normal 4 5 3 2 5" xfId="4345"/>
    <cellStyle name="Normal 4 5 3 2 5 2" xfId="4346"/>
    <cellStyle name="Normal 4 5 3 2 6" xfId="4347"/>
    <cellStyle name="Normal 4 5 3 3" xfId="4348"/>
    <cellStyle name="Normal 4 5 3 3 2" xfId="4349"/>
    <cellStyle name="Normal 4 5 3 3 2 2" xfId="4350"/>
    <cellStyle name="Normal 4 5 3 3 3" xfId="4351"/>
    <cellStyle name="Normal 4 5 3 4" xfId="4352"/>
    <cellStyle name="Normal 4 5 3 4 2" xfId="4353"/>
    <cellStyle name="Normal 4 5 3 4 2 2" xfId="4354"/>
    <cellStyle name="Normal 4 5 3 4 3" xfId="4355"/>
    <cellStyle name="Normal 4 5 3 5" xfId="4356"/>
    <cellStyle name="Normal 4 5 3 5 2" xfId="4357"/>
    <cellStyle name="Normal 4 5 3 6" xfId="4358"/>
    <cellStyle name="Normal 4 5 3 6 2" xfId="4359"/>
    <cellStyle name="Normal 4 5 3 7" xfId="4360"/>
    <cellStyle name="Normal 4 5 4" xfId="4361"/>
    <cellStyle name="Normal 4 5 4 2" xfId="4362"/>
    <cellStyle name="Normal 4 5 4 2 2" xfId="4363"/>
    <cellStyle name="Normal 4 5 4 2 2 2" xfId="4364"/>
    <cellStyle name="Normal 4 5 4 2 3" xfId="4365"/>
    <cellStyle name="Normal 4 5 4 3" xfId="4366"/>
    <cellStyle name="Normal 4 5 4 3 2" xfId="4367"/>
    <cellStyle name="Normal 4 5 4 3 2 2" xfId="4368"/>
    <cellStyle name="Normal 4 5 4 3 3" xfId="4369"/>
    <cellStyle name="Normal 4 5 4 4" xfId="4370"/>
    <cellStyle name="Normal 4 5 4 4 2" xfId="4371"/>
    <cellStyle name="Normal 4 5 4 5" xfId="4372"/>
    <cellStyle name="Normal 4 5 4 5 2" xfId="4373"/>
    <cellStyle name="Normal 4 5 4 6" xfId="4374"/>
    <cellStyle name="Normal 4 5 5" xfId="4375"/>
    <cellStyle name="Normal 4 5 5 2" xfId="4376"/>
    <cellStyle name="Normal 4 5 5 2 2" xfId="4377"/>
    <cellStyle name="Normal 4 5 5 3" xfId="4378"/>
    <cellStyle name="Normal 4 5 6" xfId="4379"/>
    <cellStyle name="Normal 4 5 6 2" xfId="4380"/>
    <cellStyle name="Normal 4 5 6 2 2" xfId="4381"/>
    <cellStyle name="Normal 4 5 6 3" xfId="4382"/>
    <cellStyle name="Normal 4 5 7" xfId="4383"/>
    <cellStyle name="Normal 4 5 7 2" xfId="4384"/>
    <cellStyle name="Normal 4 5 8" xfId="4385"/>
    <cellStyle name="Normal 4 5 8 2" xfId="4386"/>
    <cellStyle name="Normal 4 5 9" xfId="4387"/>
    <cellStyle name="Normal 4 6" xfId="4388"/>
    <cellStyle name="Normal 4 6 2" xfId="4389"/>
    <cellStyle name="Normal 4 6 2 2" xfId="4390"/>
    <cellStyle name="Normal 4 6 2 2 2" xfId="4391"/>
    <cellStyle name="Normal 4 6 2 2 2 2" xfId="4392"/>
    <cellStyle name="Normal 4 6 2 2 3" xfId="4393"/>
    <cellStyle name="Normal 4 6 2 3" xfId="4394"/>
    <cellStyle name="Normal 4 6 2 3 2" xfId="4395"/>
    <cellStyle name="Normal 4 6 2 3 2 2" xfId="4396"/>
    <cellStyle name="Normal 4 6 2 3 3" xfId="4397"/>
    <cellStyle name="Normal 4 6 2 4" xfId="4398"/>
    <cellStyle name="Normal 4 6 2 4 2" xfId="4399"/>
    <cellStyle name="Normal 4 6 2 5" xfId="4400"/>
    <cellStyle name="Normal 4 6 2 5 2" xfId="4401"/>
    <cellStyle name="Normal 4 6 2 6" xfId="4402"/>
    <cellStyle name="Normal 4 6 3" xfId="4403"/>
    <cellStyle name="Normal 4 6 3 2" xfId="4404"/>
    <cellStyle name="Normal 4 6 3 2 2" xfId="4405"/>
    <cellStyle name="Normal 4 6 3 3" xfId="4406"/>
    <cellStyle name="Normal 4 6 4" xfId="4407"/>
    <cellStyle name="Normal 4 6 4 2" xfId="4408"/>
    <cellStyle name="Normal 4 6 4 2 2" xfId="4409"/>
    <cellStyle name="Normal 4 6 4 3" xfId="4410"/>
    <cellStyle name="Normal 4 6 5" xfId="4411"/>
    <cellStyle name="Normal 4 6 5 2" xfId="4412"/>
    <cellStyle name="Normal 4 6 6" xfId="4413"/>
    <cellStyle name="Normal 4 6 6 2" xfId="4414"/>
    <cellStyle name="Normal 4 6 7" xfId="4415"/>
    <cellStyle name="Normal 4 7" xfId="4416"/>
    <cellStyle name="Normal 4 7 2" xfId="4417"/>
    <cellStyle name="Normal 4 7 2 2" xfId="4418"/>
    <cellStyle name="Normal 4 7 2 2 2" xfId="4419"/>
    <cellStyle name="Normal 4 7 2 2 2 2" xfId="4420"/>
    <cellStyle name="Normal 4 7 2 2 3" xfId="4421"/>
    <cellStyle name="Normal 4 7 2 3" xfId="4422"/>
    <cellStyle name="Normal 4 7 2 3 2" xfId="4423"/>
    <cellStyle name="Normal 4 7 2 3 2 2" xfId="4424"/>
    <cellStyle name="Normal 4 7 2 3 3" xfId="4425"/>
    <cellStyle name="Normal 4 7 2 4" xfId="4426"/>
    <cellStyle name="Normal 4 7 2 4 2" xfId="4427"/>
    <cellStyle name="Normal 4 7 2 5" xfId="4428"/>
    <cellStyle name="Normal 4 7 2 5 2" xfId="4429"/>
    <cellStyle name="Normal 4 7 2 6" xfId="4430"/>
    <cellStyle name="Normal 4 7 3" xfId="4431"/>
    <cellStyle name="Normal 4 7 3 2" xfId="4432"/>
    <cellStyle name="Normal 4 7 3 2 2" xfId="4433"/>
    <cellStyle name="Normal 4 7 3 3" xfId="4434"/>
    <cellStyle name="Normal 4 7 4" xfId="4435"/>
    <cellStyle name="Normal 4 7 4 2" xfId="4436"/>
    <cellStyle name="Normal 4 7 4 2 2" xfId="4437"/>
    <cellStyle name="Normal 4 7 4 3" xfId="4438"/>
    <cellStyle name="Normal 4 7 5" xfId="4439"/>
    <cellStyle name="Normal 4 7 5 2" xfId="4440"/>
    <cellStyle name="Normal 4 7 6" xfId="4441"/>
    <cellStyle name="Normal 4 7 6 2" xfId="4442"/>
    <cellStyle name="Normal 4 7 7" xfId="4443"/>
    <cellStyle name="Normal 4 8" xfId="4444"/>
    <cellStyle name="Normal 4 8 2" xfId="4445"/>
    <cellStyle name="Normal 4 8 2 2" xfId="4446"/>
    <cellStyle name="Normal 4 8 2 2 2" xfId="4447"/>
    <cellStyle name="Normal 4 8 2 3" xfId="4448"/>
    <cellStyle name="Normal 4 8 3" xfId="4449"/>
    <cellStyle name="Normal 4 8 3 2" xfId="4450"/>
    <cellStyle name="Normal 4 8 3 2 2" xfId="4451"/>
    <cellStyle name="Normal 4 8 3 3" xfId="4452"/>
    <cellStyle name="Normal 4 8 4" xfId="4453"/>
    <cellStyle name="Normal 4 8 4 2" xfId="4454"/>
    <cellStyle name="Normal 4 8 5" xfId="4455"/>
    <cellStyle name="Normal 4 8 5 2" xfId="4456"/>
    <cellStyle name="Normal 4 8 6" xfId="4457"/>
    <cellStyle name="Normal 4 9" xfId="4458"/>
    <cellStyle name="Normal 4 9 2" xfId="4459"/>
    <cellStyle name="Normal 4 9 2 2" xfId="4460"/>
    <cellStyle name="Normal 4 9 2 2 2" xfId="4461"/>
    <cellStyle name="Normal 4 9 2 3" xfId="4462"/>
    <cellStyle name="Normal 4 9 3" xfId="4463"/>
    <cellStyle name="Normal 4 9 3 2" xfId="4464"/>
    <cellStyle name="Normal 4 9 3 2 2" xfId="4465"/>
    <cellStyle name="Normal 4 9 3 3" xfId="4466"/>
    <cellStyle name="Normal 4 9 4" xfId="4467"/>
    <cellStyle name="Normal 4 9 4 2" xfId="4468"/>
    <cellStyle name="Normal 4 9 5" xfId="4469"/>
    <cellStyle name="Normal 4 9 5 2" xfId="4470"/>
    <cellStyle name="Normal 4 9 6" xfId="4471"/>
    <cellStyle name="Normal 4_BMT Performance Measures for ADM Review" xfId="4472"/>
    <cellStyle name="Normal 5" xfId="4473"/>
    <cellStyle name="Normal 5 10" xfId="4474"/>
    <cellStyle name="Normal 5 10 2" xfId="4475"/>
    <cellStyle name="Normal 5 10 2 2" xfId="4476"/>
    <cellStyle name="Normal 5 10 3" xfId="4477"/>
    <cellStyle name="Normal 5 11" xfId="4478"/>
    <cellStyle name="Normal 5 11 2" xfId="4479"/>
    <cellStyle name="Normal 5 11 2 2" xfId="4480"/>
    <cellStyle name="Normal 5 11 3" xfId="4481"/>
    <cellStyle name="Normal 5 12" xfId="4482"/>
    <cellStyle name="Normal 5 12 2" xfId="4483"/>
    <cellStyle name="Normal 5 13" xfId="4484"/>
    <cellStyle name="Normal 5 13 2" xfId="4485"/>
    <cellStyle name="Normal 5 14" xfId="4486"/>
    <cellStyle name="Normal 5 14 2" xfId="4487"/>
    <cellStyle name="Normal 5 15" xfId="4488"/>
    <cellStyle name="Normal 5 2" xfId="4489"/>
    <cellStyle name="Normal 5 2 10" xfId="4490"/>
    <cellStyle name="Normal 5 2 10 2" xfId="4491"/>
    <cellStyle name="Normal 5 2 11" xfId="4492"/>
    <cellStyle name="Normal 5 2 11 2" xfId="4493"/>
    <cellStyle name="Normal 5 2 12" xfId="4494"/>
    <cellStyle name="Normal 5 2 12 2" xfId="4495"/>
    <cellStyle name="Normal 5 2 13" xfId="4496"/>
    <cellStyle name="Normal 5 2 2" xfId="4497"/>
    <cellStyle name="Normal 5 2 2 10" xfId="4498"/>
    <cellStyle name="Normal 5 2 2 2" xfId="4499"/>
    <cellStyle name="Normal 5 2 2 2 2" xfId="4500"/>
    <cellStyle name="Normal 5 2 2 2 2 2" xfId="4501"/>
    <cellStyle name="Normal 5 2 2 2 2 2 2" xfId="4502"/>
    <cellStyle name="Normal 5 2 2 2 2 2 2 2" xfId="4503"/>
    <cellStyle name="Normal 5 2 2 2 2 2 3" xfId="4504"/>
    <cellStyle name="Normal 5 2 2 2 2 3" xfId="4505"/>
    <cellStyle name="Normal 5 2 2 2 2 3 2" xfId="4506"/>
    <cellStyle name="Normal 5 2 2 2 2 3 2 2" xfId="4507"/>
    <cellStyle name="Normal 5 2 2 2 2 3 3" xfId="4508"/>
    <cellStyle name="Normal 5 2 2 2 2 4" xfId="4509"/>
    <cellStyle name="Normal 5 2 2 2 2 4 2" xfId="4510"/>
    <cellStyle name="Normal 5 2 2 2 2 5" xfId="4511"/>
    <cellStyle name="Normal 5 2 2 2 2 5 2" xfId="4512"/>
    <cellStyle name="Normal 5 2 2 2 2 6" xfId="4513"/>
    <cellStyle name="Normal 5 2 2 2 3" xfId="4514"/>
    <cellStyle name="Normal 5 2 2 2 3 2" xfId="4515"/>
    <cellStyle name="Normal 5 2 2 2 3 2 2" xfId="4516"/>
    <cellStyle name="Normal 5 2 2 2 3 3" xfId="4517"/>
    <cellStyle name="Normal 5 2 2 2 4" xfId="4518"/>
    <cellStyle name="Normal 5 2 2 2 4 2" xfId="4519"/>
    <cellStyle name="Normal 5 2 2 2 4 2 2" xfId="4520"/>
    <cellStyle name="Normal 5 2 2 2 4 3" xfId="4521"/>
    <cellStyle name="Normal 5 2 2 2 5" xfId="4522"/>
    <cellStyle name="Normal 5 2 2 2 5 2" xfId="4523"/>
    <cellStyle name="Normal 5 2 2 2 6" xfId="4524"/>
    <cellStyle name="Normal 5 2 2 2 6 2" xfId="4525"/>
    <cellStyle name="Normal 5 2 2 2 7" xfId="4526"/>
    <cellStyle name="Normal 5 2 2 3" xfId="4527"/>
    <cellStyle name="Normal 5 2 2 3 2" xfId="4528"/>
    <cellStyle name="Normal 5 2 2 3 2 2" xfId="4529"/>
    <cellStyle name="Normal 5 2 2 3 2 2 2" xfId="4530"/>
    <cellStyle name="Normal 5 2 2 3 2 2 2 2" xfId="4531"/>
    <cellStyle name="Normal 5 2 2 3 2 2 3" xfId="4532"/>
    <cellStyle name="Normal 5 2 2 3 2 3" xfId="4533"/>
    <cellStyle name="Normal 5 2 2 3 2 3 2" xfId="4534"/>
    <cellStyle name="Normal 5 2 2 3 2 3 2 2" xfId="4535"/>
    <cellStyle name="Normal 5 2 2 3 2 3 3" xfId="4536"/>
    <cellStyle name="Normal 5 2 2 3 2 4" xfId="4537"/>
    <cellStyle name="Normal 5 2 2 3 2 4 2" xfId="4538"/>
    <cellStyle name="Normal 5 2 2 3 2 5" xfId="4539"/>
    <cellStyle name="Normal 5 2 2 3 2 5 2" xfId="4540"/>
    <cellStyle name="Normal 5 2 2 3 2 6" xfId="4541"/>
    <cellStyle name="Normal 5 2 2 3 3" xfId="4542"/>
    <cellStyle name="Normal 5 2 2 3 3 2" xfId="4543"/>
    <cellStyle name="Normal 5 2 2 3 3 2 2" xfId="4544"/>
    <cellStyle name="Normal 5 2 2 3 3 3" xfId="4545"/>
    <cellStyle name="Normal 5 2 2 3 4" xfId="4546"/>
    <cellStyle name="Normal 5 2 2 3 4 2" xfId="4547"/>
    <cellStyle name="Normal 5 2 2 3 4 2 2" xfId="4548"/>
    <cellStyle name="Normal 5 2 2 3 4 3" xfId="4549"/>
    <cellStyle name="Normal 5 2 2 3 5" xfId="4550"/>
    <cellStyle name="Normal 5 2 2 3 5 2" xfId="4551"/>
    <cellStyle name="Normal 5 2 2 3 6" xfId="4552"/>
    <cellStyle name="Normal 5 2 2 3 6 2" xfId="4553"/>
    <cellStyle name="Normal 5 2 2 3 7" xfId="4554"/>
    <cellStyle name="Normal 5 2 2 4" xfId="4555"/>
    <cellStyle name="Normal 5 2 2 4 2" xfId="4556"/>
    <cellStyle name="Normal 5 2 2 4 2 2" xfId="4557"/>
    <cellStyle name="Normal 5 2 2 4 2 2 2" xfId="4558"/>
    <cellStyle name="Normal 5 2 2 4 2 3" xfId="4559"/>
    <cellStyle name="Normal 5 2 2 4 3" xfId="4560"/>
    <cellStyle name="Normal 5 2 2 4 3 2" xfId="4561"/>
    <cellStyle name="Normal 5 2 2 4 3 2 2" xfId="4562"/>
    <cellStyle name="Normal 5 2 2 4 3 3" xfId="4563"/>
    <cellStyle name="Normal 5 2 2 4 4" xfId="4564"/>
    <cellStyle name="Normal 5 2 2 4 4 2" xfId="4565"/>
    <cellStyle name="Normal 5 2 2 4 5" xfId="4566"/>
    <cellStyle name="Normal 5 2 2 4 5 2" xfId="4567"/>
    <cellStyle name="Normal 5 2 2 4 6" xfId="4568"/>
    <cellStyle name="Normal 5 2 2 5" xfId="4569"/>
    <cellStyle name="Normal 5 2 2 5 2" xfId="4570"/>
    <cellStyle name="Normal 5 2 2 5 2 2" xfId="4571"/>
    <cellStyle name="Normal 5 2 2 5 2 2 2" xfId="4572"/>
    <cellStyle name="Normal 5 2 2 5 2 3" xfId="4573"/>
    <cellStyle name="Normal 5 2 2 5 3" xfId="4574"/>
    <cellStyle name="Normal 5 2 2 5 3 2" xfId="4575"/>
    <cellStyle name="Normal 5 2 2 5 3 2 2" xfId="4576"/>
    <cellStyle name="Normal 5 2 2 5 3 3" xfId="4577"/>
    <cellStyle name="Normal 5 2 2 5 4" xfId="4578"/>
    <cellStyle name="Normal 5 2 2 5 4 2" xfId="4579"/>
    <cellStyle name="Normal 5 2 2 5 5" xfId="4580"/>
    <cellStyle name="Normal 5 2 2 5 5 2" xfId="4581"/>
    <cellStyle name="Normal 5 2 2 5 6" xfId="4582"/>
    <cellStyle name="Normal 5 2 2 6" xfId="4583"/>
    <cellStyle name="Normal 5 2 2 6 2" xfId="4584"/>
    <cellStyle name="Normal 5 2 2 6 2 2" xfId="4585"/>
    <cellStyle name="Normal 5 2 2 6 3" xfId="4586"/>
    <cellStyle name="Normal 5 2 2 7" xfId="4587"/>
    <cellStyle name="Normal 5 2 2 7 2" xfId="4588"/>
    <cellStyle name="Normal 5 2 2 7 2 2" xfId="4589"/>
    <cellStyle name="Normal 5 2 2 7 3" xfId="4590"/>
    <cellStyle name="Normal 5 2 2 8" xfId="4591"/>
    <cellStyle name="Normal 5 2 2 8 2" xfId="4592"/>
    <cellStyle name="Normal 5 2 2 9" xfId="4593"/>
    <cellStyle name="Normal 5 2 2 9 2" xfId="4594"/>
    <cellStyle name="Normal 5 2 3" xfId="4595"/>
    <cellStyle name="Normal 5 2 3 2" xfId="4596"/>
    <cellStyle name="Normal 5 2 3 2 2" xfId="4597"/>
    <cellStyle name="Normal 5 2 3 2 2 2" xfId="4598"/>
    <cellStyle name="Normal 5 2 3 2 2 2 2" xfId="4599"/>
    <cellStyle name="Normal 5 2 3 2 2 2 2 2" xfId="4600"/>
    <cellStyle name="Normal 5 2 3 2 2 2 3" xfId="4601"/>
    <cellStyle name="Normal 5 2 3 2 2 3" xfId="4602"/>
    <cellStyle name="Normal 5 2 3 2 2 3 2" xfId="4603"/>
    <cellStyle name="Normal 5 2 3 2 2 3 2 2" xfId="4604"/>
    <cellStyle name="Normal 5 2 3 2 2 3 3" xfId="4605"/>
    <cellStyle name="Normal 5 2 3 2 2 4" xfId="4606"/>
    <cellStyle name="Normal 5 2 3 2 2 4 2" xfId="4607"/>
    <cellStyle name="Normal 5 2 3 2 2 5" xfId="4608"/>
    <cellStyle name="Normal 5 2 3 2 2 5 2" xfId="4609"/>
    <cellStyle name="Normal 5 2 3 2 2 6" xfId="4610"/>
    <cellStyle name="Normal 5 2 3 2 3" xfId="4611"/>
    <cellStyle name="Normal 5 2 3 2 3 2" xfId="4612"/>
    <cellStyle name="Normal 5 2 3 2 3 2 2" xfId="4613"/>
    <cellStyle name="Normal 5 2 3 2 3 3" xfId="4614"/>
    <cellStyle name="Normal 5 2 3 2 4" xfId="4615"/>
    <cellStyle name="Normal 5 2 3 2 4 2" xfId="4616"/>
    <cellStyle name="Normal 5 2 3 2 4 2 2" xfId="4617"/>
    <cellStyle name="Normal 5 2 3 2 4 3" xfId="4618"/>
    <cellStyle name="Normal 5 2 3 2 5" xfId="4619"/>
    <cellStyle name="Normal 5 2 3 2 5 2" xfId="4620"/>
    <cellStyle name="Normal 5 2 3 2 6" xfId="4621"/>
    <cellStyle name="Normal 5 2 3 2 6 2" xfId="4622"/>
    <cellStyle name="Normal 5 2 3 2 7" xfId="4623"/>
    <cellStyle name="Normal 5 2 3 3" xfId="4624"/>
    <cellStyle name="Normal 5 2 3 3 2" xfId="4625"/>
    <cellStyle name="Normal 5 2 3 3 2 2" xfId="4626"/>
    <cellStyle name="Normal 5 2 3 3 2 2 2" xfId="4627"/>
    <cellStyle name="Normal 5 2 3 3 2 2 2 2" xfId="4628"/>
    <cellStyle name="Normal 5 2 3 3 2 2 3" xfId="4629"/>
    <cellStyle name="Normal 5 2 3 3 2 3" xfId="4630"/>
    <cellStyle name="Normal 5 2 3 3 2 3 2" xfId="4631"/>
    <cellStyle name="Normal 5 2 3 3 2 3 2 2" xfId="4632"/>
    <cellStyle name="Normal 5 2 3 3 2 3 3" xfId="4633"/>
    <cellStyle name="Normal 5 2 3 3 2 4" xfId="4634"/>
    <cellStyle name="Normal 5 2 3 3 2 4 2" xfId="4635"/>
    <cellStyle name="Normal 5 2 3 3 2 5" xfId="4636"/>
    <cellStyle name="Normal 5 2 3 3 2 5 2" xfId="4637"/>
    <cellStyle name="Normal 5 2 3 3 2 6" xfId="4638"/>
    <cellStyle name="Normal 5 2 3 3 3" xfId="4639"/>
    <cellStyle name="Normal 5 2 3 3 3 2" xfId="4640"/>
    <cellStyle name="Normal 5 2 3 3 3 2 2" xfId="4641"/>
    <cellStyle name="Normal 5 2 3 3 3 3" xfId="4642"/>
    <cellStyle name="Normal 5 2 3 3 4" xfId="4643"/>
    <cellStyle name="Normal 5 2 3 3 4 2" xfId="4644"/>
    <cellStyle name="Normal 5 2 3 3 4 2 2" xfId="4645"/>
    <cellStyle name="Normal 5 2 3 3 4 3" xfId="4646"/>
    <cellStyle name="Normal 5 2 3 3 5" xfId="4647"/>
    <cellStyle name="Normal 5 2 3 3 5 2" xfId="4648"/>
    <cellStyle name="Normal 5 2 3 3 6" xfId="4649"/>
    <cellStyle name="Normal 5 2 3 3 6 2" xfId="4650"/>
    <cellStyle name="Normal 5 2 3 3 7" xfId="4651"/>
    <cellStyle name="Normal 5 2 3 4" xfId="4652"/>
    <cellStyle name="Normal 5 2 3 4 2" xfId="4653"/>
    <cellStyle name="Normal 5 2 3 4 2 2" xfId="4654"/>
    <cellStyle name="Normal 5 2 3 4 2 2 2" xfId="4655"/>
    <cellStyle name="Normal 5 2 3 4 2 3" xfId="4656"/>
    <cellStyle name="Normal 5 2 3 4 3" xfId="4657"/>
    <cellStyle name="Normal 5 2 3 4 3 2" xfId="4658"/>
    <cellStyle name="Normal 5 2 3 4 3 2 2" xfId="4659"/>
    <cellStyle name="Normal 5 2 3 4 3 3" xfId="4660"/>
    <cellStyle name="Normal 5 2 3 4 4" xfId="4661"/>
    <cellStyle name="Normal 5 2 3 4 4 2" xfId="4662"/>
    <cellStyle name="Normal 5 2 3 4 5" xfId="4663"/>
    <cellStyle name="Normal 5 2 3 4 5 2" xfId="4664"/>
    <cellStyle name="Normal 5 2 3 4 6" xfId="4665"/>
    <cellStyle name="Normal 5 2 3 5" xfId="4666"/>
    <cellStyle name="Normal 5 2 3 5 2" xfId="4667"/>
    <cellStyle name="Normal 5 2 3 5 2 2" xfId="4668"/>
    <cellStyle name="Normal 5 2 3 5 3" xfId="4669"/>
    <cellStyle name="Normal 5 2 3 6" xfId="4670"/>
    <cellStyle name="Normal 5 2 3 6 2" xfId="4671"/>
    <cellStyle name="Normal 5 2 3 6 2 2" xfId="4672"/>
    <cellStyle name="Normal 5 2 3 6 3" xfId="4673"/>
    <cellStyle name="Normal 5 2 3 7" xfId="4674"/>
    <cellStyle name="Normal 5 2 3 7 2" xfId="4675"/>
    <cellStyle name="Normal 5 2 3 8" xfId="4676"/>
    <cellStyle name="Normal 5 2 3 8 2" xfId="4677"/>
    <cellStyle name="Normal 5 2 3 9" xfId="4678"/>
    <cellStyle name="Normal 5 2 4" xfId="4679"/>
    <cellStyle name="Normal 5 2 4 2" xfId="4680"/>
    <cellStyle name="Normal 5 2 4 2 2" xfId="4681"/>
    <cellStyle name="Normal 5 2 4 2 2 2" xfId="4682"/>
    <cellStyle name="Normal 5 2 4 2 2 2 2" xfId="4683"/>
    <cellStyle name="Normal 5 2 4 2 2 3" xfId="4684"/>
    <cellStyle name="Normal 5 2 4 2 3" xfId="4685"/>
    <cellStyle name="Normal 5 2 4 2 3 2" xfId="4686"/>
    <cellStyle name="Normal 5 2 4 2 3 2 2" xfId="4687"/>
    <cellStyle name="Normal 5 2 4 2 3 3" xfId="4688"/>
    <cellStyle name="Normal 5 2 4 2 4" xfId="4689"/>
    <cellStyle name="Normal 5 2 4 2 4 2" xfId="4690"/>
    <cellStyle name="Normal 5 2 4 2 5" xfId="4691"/>
    <cellStyle name="Normal 5 2 4 2 5 2" xfId="4692"/>
    <cellStyle name="Normal 5 2 4 2 6" xfId="4693"/>
    <cellStyle name="Normal 5 2 4 3" xfId="4694"/>
    <cellStyle name="Normal 5 2 4 3 2" xfId="4695"/>
    <cellStyle name="Normal 5 2 4 3 2 2" xfId="4696"/>
    <cellStyle name="Normal 5 2 4 3 3" xfId="4697"/>
    <cellStyle name="Normal 5 2 4 4" xfId="4698"/>
    <cellStyle name="Normal 5 2 4 4 2" xfId="4699"/>
    <cellStyle name="Normal 5 2 4 4 2 2" xfId="4700"/>
    <cellStyle name="Normal 5 2 4 4 3" xfId="4701"/>
    <cellStyle name="Normal 5 2 4 5" xfId="4702"/>
    <cellStyle name="Normal 5 2 4 5 2" xfId="4703"/>
    <cellStyle name="Normal 5 2 4 6" xfId="4704"/>
    <cellStyle name="Normal 5 2 4 6 2" xfId="4705"/>
    <cellStyle name="Normal 5 2 4 7" xfId="4706"/>
    <cellStyle name="Normal 5 2 5" xfId="4707"/>
    <cellStyle name="Normal 5 2 5 2" xfId="4708"/>
    <cellStyle name="Normal 5 2 5 2 2" xfId="4709"/>
    <cellStyle name="Normal 5 2 5 2 2 2" xfId="4710"/>
    <cellStyle name="Normal 5 2 5 2 2 2 2" xfId="4711"/>
    <cellStyle name="Normal 5 2 5 2 2 3" xfId="4712"/>
    <cellStyle name="Normal 5 2 5 2 3" xfId="4713"/>
    <cellStyle name="Normal 5 2 5 2 3 2" xfId="4714"/>
    <cellStyle name="Normal 5 2 5 2 3 2 2" xfId="4715"/>
    <cellStyle name="Normal 5 2 5 2 3 3" xfId="4716"/>
    <cellStyle name="Normal 5 2 5 2 4" xfId="4717"/>
    <cellStyle name="Normal 5 2 5 2 4 2" xfId="4718"/>
    <cellStyle name="Normal 5 2 5 2 5" xfId="4719"/>
    <cellStyle name="Normal 5 2 5 2 5 2" xfId="4720"/>
    <cellStyle name="Normal 5 2 5 2 6" xfId="4721"/>
    <cellStyle name="Normal 5 2 5 3" xfId="4722"/>
    <cellStyle name="Normal 5 2 5 3 2" xfId="4723"/>
    <cellStyle name="Normal 5 2 5 3 2 2" xfId="4724"/>
    <cellStyle name="Normal 5 2 5 3 3" xfId="4725"/>
    <cellStyle name="Normal 5 2 5 4" xfId="4726"/>
    <cellStyle name="Normal 5 2 5 4 2" xfId="4727"/>
    <cellStyle name="Normal 5 2 5 4 2 2" xfId="4728"/>
    <cellStyle name="Normal 5 2 5 4 3" xfId="4729"/>
    <cellStyle name="Normal 5 2 5 5" xfId="4730"/>
    <cellStyle name="Normal 5 2 5 5 2" xfId="4731"/>
    <cellStyle name="Normal 5 2 5 6" xfId="4732"/>
    <cellStyle name="Normal 5 2 5 6 2" xfId="4733"/>
    <cellStyle name="Normal 5 2 5 7" xfId="4734"/>
    <cellStyle name="Normal 5 2 6" xfId="4735"/>
    <cellStyle name="Normal 5 2 6 2" xfId="4736"/>
    <cellStyle name="Normal 5 2 6 2 2" xfId="4737"/>
    <cellStyle name="Normal 5 2 6 2 2 2" xfId="4738"/>
    <cellStyle name="Normal 5 2 6 2 3" xfId="4739"/>
    <cellStyle name="Normal 5 2 6 3" xfId="4740"/>
    <cellStyle name="Normal 5 2 6 3 2" xfId="4741"/>
    <cellStyle name="Normal 5 2 6 3 2 2" xfId="4742"/>
    <cellStyle name="Normal 5 2 6 3 3" xfId="4743"/>
    <cellStyle name="Normal 5 2 6 4" xfId="4744"/>
    <cellStyle name="Normal 5 2 6 4 2" xfId="4745"/>
    <cellStyle name="Normal 5 2 6 5" xfId="4746"/>
    <cellStyle name="Normal 5 2 6 5 2" xfId="4747"/>
    <cellStyle name="Normal 5 2 6 6" xfId="4748"/>
    <cellStyle name="Normal 5 2 7" xfId="4749"/>
    <cellStyle name="Normal 5 2 7 2" xfId="4750"/>
    <cellStyle name="Normal 5 2 7 2 2" xfId="4751"/>
    <cellStyle name="Normal 5 2 7 2 2 2" xfId="4752"/>
    <cellStyle name="Normal 5 2 7 2 3" xfId="4753"/>
    <cellStyle name="Normal 5 2 7 3" xfId="4754"/>
    <cellStyle name="Normal 5 2 7 3 2" xfId="4755"/>
    <cellStyle name="Normal 5 2 7 3 2 2" xfId="4756"/>
    <cellStyle name="Normal 5 2 7 3 3" xfId="4757"/>
    <cellStyle name="Normal 5 2 7 4" xfId="4758"/>
    <cellStyle name="Normal 5 2 7 4 2" xfId="4759"/>
    <cellStyle name="Normal 5 2 7 5" xfId="4760"/>
    <cellStyle name="Normal 5 2 7 5 2" xfId="4761"/>
    <cellStyle name="Normal 5 2 7 6" xfId="4762"/>
    <cellStyle name="Normal 5 2 8" xfId="4763"/>
    <cellStyle name="Normal 5 2 8 2" xfId="4764"/>
    <cellStyle name="Normal 5 2 8 2 2" xfId="4765"/>
    <cellStyle name="Normal 5 2 8 3" xfId="4766"/>
    <cellStyle name="Normal 5 2 9" xfId="4767"/>
    <cellStyle name="Normal 5 2 9 2" xfId="4768"/>
    <cellStyle name="Normal 5 2 9 2 2" xfId="4769"/>
    <cellStyle name="Normal 5 2 9 3" xfId="4770"/>
    <cellStyle name="Normal 5 3" xfId="4771"/>
    <cellStyle name="Normal 5 3 10" xfId="4772"/>
    <cellStyle name="Normal 5 3 10 2" xfId="4773"/>
    <cellStyle name="Normal 5 3 11" xfId="4774"/>
    <cellStyle name="Normal 5 3 11 2" xfId="4775"/>
    <cellStyle name="Normal 5 3 12" xfId="4776"/>
    <cellStyle name="Normal 5 3 12 2" xfId="4777"/>
    <cellStyle name="Normal 5 3 13" xfId="4778"/>
    <cellStyle name="Normal 5 3 2" xfId="4779"/>
    <cellStyle name="Normal 5 3 2 2" xfId="4780"/>
    <cellStyle name="Normal 5 3 2 2 2" xfId="4781"/>
    <cellStyle name="Normal 5 3 2 2 2 2" xfId="4782"/>
    <cellStyle name="Normal 5 3 2 2 2 2 2" xfId="4783"/>
    <cellStyle name="Normal 5 3 2 2 2 2 2 2" xfId="4784"/>
    <cellStyle name="Normal 5 3 2 2 2 2 3" xfId="4785"/>
    <cellStyle name="Normal 5 3 2 2 2 3" xfId="4786"/>
    <cellStyle name="Normal 5 3 2 2 2 3 2" xfId="4787"/>
    <cellStyle name="Normal 5 3 2 2 2 3 2 2" xfId="4788"/>
    <cellStyle name="Normal 5 3 2 2 2 3 3" xfId="4789"/>
    <cellStyle name="Normal 5 3 2 2 2 4" xfId="4790"/>
    <cellStyle name="Normal 5 3 2 2 2 4 2" xfId="4791"/>
    <cellStyle name="Normal 5 3 2 2 2 5" xfId="4792"/>
    <cellStyle name="Normal 5 3 2 2 2 5 2" xfId="4793"/>
    <cellStyle name="Normal 5 3 2 2 2 6" xfId="4794"/>
    <cellStyle name="Normal 5 3 2 2 3" xfId="4795"/>
    <cellStyle name="Normal 5 3 2 2 3 2" xfId="4796"/>
    <cellStyle name="Normal 5 3 2 2 3 2 2" xfId="4797"/>
    <cellStyle name="Normal 5 3 2 2 3 3" xfId="4798"/>
    <cellStyle name="Normal 5 3 2 2 4" xfId="4799"/>
    <cellStyle name="Normal 5 3 2 2 4 2" xfId="4800"/>
    <cellStyle name="Normal 5 3 2 2 4 2 2" xfId="4801"/>
    <cellStyle name="Normal 5 3 2 2 4 3" xfId="4802"/>
    <cellStyle name="Normal 5 3 2 2 5" xfId="4803"/>
    <cellStyle name="Normal 5 3 2 2 5 2" xfId="4804"/>
    <cellStyle name="Normal 5 3 2 2 6" xfId="4805"/>
    <cellStyle name="Normal 5 3 2 2 6 2" xfId="4806"/>
    <cellStyle name="Normal 5 3 2 2 7" xfId="4807"/>
    <cellStyle name="Normal 5 3 2 3" xfId="4808"/>
    <cellStyle name="Normal 5 3 2 3 2" xfId="4809"/>
    <cellStyle name="Normal 5 3 2 3 2 2" xfId="4810"/>
    <cellStyle name="Normal 5 3 2 3 2 2 2" xfId="4811"/>
    <cellStyle name="Normal 5 3 2 3 2 2 2 2" xfId="4812"/>
    <cellStyle name="Normal 5 3 2 3 2 2 3" xfId="4813"/>
    <cellStyle name="Normal 5 3 2 3 2 3" xfId="4814"/>
    <cellStyle name="Normal 5 3 2 3 2 3 2" xfId="4815"/>
    <cellStyle name="Normal 5 3 2 3 2 3 2 2" xfId="4816"/>
    <cellStyle name="Normal 5 3 2 3 2 3 3" xfId="4817"/>
    <cellStyle name="Normal 5 3 2 3 2 4" xfId="4818"/>
    <cellStyle name="Normal 5 3 2 3 2 4 2" xfId="4819"/>
    <cellStyle name="Normal 5 3 2 3 2 5" xfId="4820"/>
    <cellStyle name="Normal 5 3 2 3 2 5 2" xfId="4821"/>
    <cellStyle name="Normal 5 3 2 3 2 6" xfId="4822"/>
    <cellStyle name="Normal 5 3 2 3 3" xfId="4823"/>
    <cellStyle name="Normal 5 3 2 3 3 2" xfId="4824"/>
    <cellStyle name="Normal 5 3 2 3 3 2 2" xfId="4825"/>
    <cellStyle name="Normal 5 3 2 3 3 3" xfId="4826"/>
    <cellStyle name="Normal 5 3 2 3 4" xfId="4827"/>
    <cellStyle name="Normal 5 3 2 3 4 2" xfId="4828"/>
    <cellStyle name="Normal 5 3 2 3 4 2 2" xfId="4829"/>
    <cellStyle name="Normal 5 3 2 3 4 3" xfId="4830"/>
    <cellStyle name="Normal 5 3 2 3 5" xfId="4831"/>
    <cellStyle name="Normal 5 3 2 3 5 2" xfId="4832"/>
    <cellStyle name="Normal 5 3 2 3 6" xfId="4833"/>
    <cellStyle name="Normal 5 3 2 3 6 2" xfId="4834"/>
    <cellStyle name="Normal 5 3 2 3 7" xfId="4835"/>
    <cellStyle name="Normal 5 3 2 4" xfId="4836"/>
    <cellStyle name="Normal 5 3 2 4 2" xfId="4837"/>
    <cellStyle name="Normal 5 3 2 4 2 2" xfId="4838"/>
    <cellStyle name="Normal 5 3 2 4 2 2 2" xfId="4839"/>
    <cellStyle name="Normal 5 3 2 4 2 3" xfId="4840"/>
    <cellStyle name="Normal 5 3 2 4 3" xfId="4841"/>
    <cellStyle name="Normal 5 3 2 4 3 2" xfId="4842"/>
    <cellStyle name="Normal 5 3 2 4 3 2 2" xfId="4843"/>
    <cellStyle name="Normal 5 3 2 4 3 3" xfId="4844"/>
    <cellStyle name="Normal 5 3 2 4 4" xfId="4845"/>
    <cellStyle name="Normal 5 3 2 4 4 2" xfId="4846"/>
    <cellStyle name="Normal 5 3 2 4 5" xfId="4847"/>
    <cellStyle name="Normal 5 3 2 4 5 2" xfId="4848"/>
    <cellStyle name="Normal 5 3 2 4 6" xfId="4849"/>
    <cellStyle name="Normal 5 3 2 5" xfId="4850"/>
    <cellStyle name="Normal 5 3 2 5 2" xfId="4851"/>
    <cellStyle name="Normal 5 3 2 5 2 2" xfId="4852"/>
    <cellStyle name="Normal 5 3 2 5 3" xfId="4853"/>
    <cellStyle name="Normal 5 3 2 6" xfId="4854"/>
    <cellStyle name="Normal 5 3 2 6 2" xfId="4855"/>
    <cellStyle name="Normal 5 3 2 6 2 2" xfId="4856"/>
    <cellStyle name="Normal 5 3 2 6 3" xfId="4857"/>
    <cellStyle name="Normal 5 3 2 7" xfId="4858"/>
    <cellStyle name="Normal 5 3 2 7 2" xfId="4859"/>
    <cellStyle name="Normal 5 3 2 8" xfId="4860"/>
    <cellStyle name="Normal 5 3 2 8 2" xfId="4861"/>
    <cellStyle name="Normal 5 3 2 9" xfId="4862"/>
    <cellStyle name="Normal 5 3 3" xfId="4863"/>
    <cellStyle name="Normal 5 3 3 2" xfId="4864"/>
    <cellStyle name="Normal 5 3 3 2 2" xfId="4865"/>
    <cellStyle name="Normal 5 3 3 2 2 2" xfId="4866"/>
    <cellStyle name="Normal 5 3 3 2 2 2 2" xfId="4867"/>
    <cellStyle name="Normal 5 3 3 2 2 2 2 2" xfId="4868"/>
    <cellStyle name="Normal 5 3 3 2 2 2 3" xfId="4869"/>
    <cellStyle name="Normal 5 3 3 2 2 3" xfId="4870"/>
    <cellStyle name="Normal 5 3 3 2 2 3 2" xfId="4871"/>
    <cellStyle name="Normal 5 3 3 2 2 3 2 2" xfId="4872"/>
    <cellStyle name="Normal 5 3 3 2 2 3 3" xfId="4873"/>
    <cellStyle name="Normal 5 3 3 2 2 4" xfId="4874"/>
    <cellStyle name="Normal 5 3 3 2 2 4 2" xfId="4875"/>
    <cellStyle name="Normal 5 3 3 2 2 5" xfId="4876"/>
    <cellStyle name="Normal 5 3 3 2 2 5 2" xfId="4877"/>
    <cellStyle name="Normal 5 3 3 2 2 6" xfId="4878"/>
    <cellStyle name="Normal 5 3 3 2 3" xfId="4879"/>
    <cellStyle name="Normal 5 3 3 2 3 2" xfId="4880"/>
    <cellStyle name="Normal 5 3 3 2 3 2 2" xfId="4881"/>
    <cellStyle name="Normal 5 3 3 2 3 3" xfId="4882"/>
    <cellStyle name="Normal 5 3 3 2 4" xfId="4883"/>
    <cellStyle name="Normal 5 3 3 2 4 2" xfId="4884"/>
    <cellStyle name="Normal 5 3 3 2 4 2 2" xfId="4885"/>
    <cellStyle name="Normal 5 3 3 2 4 3" xfId="4886"/>
    <cellStyle name="Normal 5 3 3 2 5" xfId="4887"/>
    <cellStyle name="Normal 5 3 3 2 5 2" xfId="4888"/>
    <cellStyle name="Normal 5 3 3 2 6" xfId="4889"/>
    <cellStyle name="Normal 5 3 3 2 6 2" xfId="4890"/>
    <cellStyle name="Normal 5 3 3 2 7" xfId="4891"/>
    <cellStyle name="Normal 5 3 3 3" xfId="4892"/>
    <cellStyle name="Normal 5 3 3 3 2" xfId="4893"/>
    <cellStyle name="Normal 5 3 3 3 2 2" xfId="4894"/>
    <cellStyle name="Normal 5 3 3 3 2 2 2" xfId="4895"/>
    <cellStyle name="Normal 5 3 3 3 2 2 2 2" xfId="4896"/>
    <cellStyle name="Normal 5 3 3 3 2 2 3" xfId="4897"/>
    <cellStyle name="Normal 5 3 3 3 2 3" xfId="4898"/>
    <cellStyle name="Normal 5 3 3 3 2 3 2" xfId="4899"/>
    <cellStyle name="Normal 5 3 3 3 2 3 2 2" xfId="4900"/>
    <cellStyle name="Normal 5 3 3 3 2 3 3" xfId="4901"/>
    <cellStyle name="Normal 5 3 3 3 2 4" xfId="4902"/>
    <cellStyle name="Normal 5 3 3 3 2 4 2" xfId="4903"/>
    <cellStyle name="Normal 5 3 3 3 2 5" xfId="4904"/>
    <cellStyle name="Normal 5 3 3 3 2 5 2" xfId="4905"/>
    <cellStyle name="Normal 5 3 3 3 2 6" xfId="4906"/>
    <cellStyle name="Normal 5 3 3 3 3" xfId="4907"/>
    <cellStyle name="Normal 5 3 3 3 3 2" xfId="4908"/>
    <cellStyle name="Normal 5 3 3 3 3 2 2" xfId="4909"/>
    <cellStyle name="Normal 5 3 3 3 3 3" xfId="4910"/>
    <cellStyle name="Normal 5 3 3 3 4" xfId="4911"/>
    <cellStyle name="Normal 5 3 3 3 4 2" xfId="4912"/>
    <cellStyle name="Normal 5 3 3 3 4 2 2" xfId="4913"/>
    <cellStyle name="Normal 5 3 3 3 4 3" xfId="4914"/>
    <cellStyle name="Normal 5 3 3 3 5" xfId="4915"/>
    <cellStyle name="Normal 5 3 3 3 5 2" xfId="4916"/>
    <cellStyle name="Normal 5 3 3 3 6" xfId="4917"/>
    <cellStyle name="Normal 5 3 3 3 6 2" xfId="4918"/>
    <cellStyle name="Normal 5 3 3 3 7" xfId="4919"/>
    <cellStyle name="Normal 5 3 3 4" xfId="4920"/>
    <cellStyle name="Normal 5 3 3 4 2" xfId="4921"/>
    <cellStyle name="Normal 5 3 3 4 2 2" xfId="4922"/>
    <cellStyle name="Normal 5 3 3 4 2 2 2" xfId="4923"/>
    <cellStyle name="Normal 5 3 3 4 2 3" xfId="4924"/>
    <cellStyle name="Normal 5 3 3 4 3" xfId="4925"/>
    <cellStyle name="Normal 5 3 3 4 3 2" xfId="4926"/>
    <cellStyle name="Normal 5 3 3 4 3 2 2" xfId="4927"/>
    <cellStyle name="Normal 5 3 3 4 3 3" xfId="4928"/>
    <cellStyle name="Normal 5 3 3 4 4" xfId="4929"/>
    <cellStyle name="Normal 5 3 3 4 4 2" xfId="4930"/>
    <cellStyle name="Normal 5 3 3 4 5" xfId="4931"/>
    <cellStyle name="Normal 5 3 3 4 5 2" xfId="4932"/>
    <cellStyle name="Normal 5 3 3 4 6" xfId="4933"/>
    <cellStyle name="Normal 5 3 3 5" xfId="4934"/>
    <cellStyle name="Normal 5 3 3 5 2" xfId="4935"/>
    <cellStyle name="Normal 5 3 3 5 2 2" xfId="4936"/>
    <cellStyle name="Normal 5 3 3 5 3" xfId="4937"/>
    <cellStyle name="Normal 5 3 3 6" xfId="4938"/>
    <cellStyle name="Normal 5 3 3 6 2" xfId="4939"/>
    <cellStyle name="Normal 5 3 3 6 2 2" xfId="4940"/>
    <cellStyle name="Normal 5 3 3 6 3" xfId="4941"/>
    <cellStyle name="Normal 5 3 3 7" xfId="4942"/>
    <cellStyle name="Normal 5 3 3 7 2" xfId="4943"/>
    <cellStyle name="Normal 5 3 3 8" xfId="4944"/>
    <cellStyle name="Normal 5 3 3 8 2" xfId="4945"/>
    <cellStyle name="Normal 5 3 3 9" xfId="4946"/>
    <cellStyle name="Normal 5 3 4" xfId="4947"/>
    <cellStyle name="Normal 5 3 4 2" xfId="4948"/>
    <cellStyle name="Normal 5 3 4 2 2" xfId="4949"/>
    <cellStyle name="Normal 5 3 4 2 2 2" xfId="4950"/>
    <cellStyle name="Normal 5 3 4 2 2 2 2" xfId="4951"/>
    <cellStyle name="Normal 5 3 4 2 2 3" xfId="4952"/>
    <cellStyle name="Normal 5 3 4 2 3" xfId="4953"/>
    <cellStyle name="Normal 5 3 4 2 3 2" xfId="4954"/>
    <cellStyle name="Normal 5 3 4 2 3 2 2" xfId="4955"/>
    <cellStyle name="Normal 5 3 4 2 3 3" xfId="4956"/>
    <cellStyle name="Normal 5 3 4 2 4" xfId="4957"/>
    <cellStyle name="Normal 5 3 4 2 4 2" xfId="4958"/>
    <cellStyle name="Normal 5 3 4 2 5" xfId="4959"/>
    <cellStyle name="Normal 5 3 4 2 5 2" xfId="4960"/>
    <cellStyle name="Normal 5 3 4 2 6" xfId="4961"/>
    <cellStyle name="Normal 5 3 4 3" xfId="4962"/>
    <cellStyle name="Normal 5 3 4 3 2" xfId="4963"/>
    <cellStyle name="Normal 5 3 4 3 2 2" xfId="4964"/>
    <cellStyle name="Normal 5 3 4 3 3" xfId="4965"/>
    <cellStyle name="Normal 5 3 4 4" xfId="4966"/>
    <cellStyle name="Normal 5 3 4 4 2" xfId="4967"/>
    <cellStyle name="Normal 5 3 4 4 2 2" xfId="4968"/>
    <cellStyle name="Normal 5 3 4 4 3" xfId="4969"/>
    <cellStyle name="Normal 5 3 4 5" xfId="4970"/>
    <cellStyle name="Normal 5 3 4 5 2" xfId="4971"/>
    <cellStyle name="Normal 5 3 4 6" xfId="4972"/>
    <cellStyle name="Normal 5 3 4 6 2" xfId="4973"/>
    <cellStyle name="Normal 5 3 4 7" xfId="4974"/>
    <cellStyle name="Normal 5 3 5" xfId="4975"/>
    <cellStyle name="Normal 5 3 5 2" xfId="4976"/>
    <cellStyle name="Normal 5 3 5 2 2" xfId="4977"/>
    <cellStyle name="Normal 5 3 5 2 2 2" xfId="4978"/>
    <cellStyle name="Normal 5 3 5 2 2 2 2" xfId="4979"/>
    <cellStyle name="Normal 5 3 5 2 2 3" xfId="4980"/>
    <cellStyle name="Normal 5 3 5 2 3" xfId="4981"/>
    <cellStyle name="Normal 5 3 5 2 3 2" xfId="4982"/>
    <cellStyle name="Normal 5 3 5 2 3 2 2" xfId="4983"/>
    <cellStyle name="Normal 5 3 5 2 3 3" xfId="4984"/>
    <cellStyle name="Normal 5 3 5 2 4" xfId="4985"/>
    <cellStyle name="Normal 5 3 5 2 4 2" xfId="4986"/>
    <cellStyle name="Normal 5 3 5 2 5" xfId="4987"/>
    <cellStyle name="Normal 5 3 5 2 5 2" xfId="4988"/>
    <cellStyle name="Normal 5 3 5 2 6" xfId="4989"/>
    <cellStyle name="Normal 5 3 5 3" xfId="4990"/>
    <cellStyle name="Normal 5 3 5 3 2" xfId="4991"/>
    <cellStyle name="Normal 5 3 5 3 2 2" xfId="4992"/>
    <cellStyle name="Normal 5 3 5 3 3" xfId="4993"/>
    <cellStyle name="Normal 5 3 5 4" xfId="4994"/>
    <cellStyle name="Normal 5 3 5 4 2" xfId="4995"/>
    <cellStyle name="Normal 5 3 5 4 2 2" xfId="4996"/>
    <cellStyle name="Normal 5 3 5 4 3" xfId="4997"/>
    <cellStyle name="Normal 5 3 5 5" xfId="4998"/>
    <cellStyle name="Normal 5 3 5 5 2" xfId="4999"/>
    <cellStyle name="Normal 5 3 5 6" xfId="5000"/>
    <cellStyle name="Normal 5 3 5 6 2" xfId="5001"/>
    <cellStyle name="Normal 5 3 5 7" xfId="5002"/>
    <cellStyle name="Normal 5 3 6" xfId="5003"/>
    <cellStyle name="Normal 5 3 6 2" xfId="5004"/>
    <cellStyle name="Normal 5 3 6 2 2" xfId="5005"/>
    <cellStyle name="Normal 5 3 6 2 2 2" xfId="5006"/>
    <cellStyle name="Normal 5 3 6 2 3" xfId="5007"/>
    <cellStyle name="Normal 5 3 6 3" xfId="5008"/>
    <cellStyle name="Normal 5 3 6 3 2" xfId="5009"/>
    <cellStyle name="Normal 5 3 6 3 2 2" xfId="5010"/>
    <cellStyle name="Normal 5 3 6 3 3" xfId="5011"/>
    <cellStyle name="Normal 5 3 6 4" xfId="5012"/>
    <cellStyle name="Normal 5 3 6 4 2" xfId="5013"/>
    <cellStyle name="Normal 5 3 6 5" xfId="5014"/>
    <cellStyle name="Normal 5 3 6 5 2" xfId="5015"/>
    <cellStyle name="Normal 5 3 6 6" xfId="5016"/>
    <cellStyle name="Normal 5 3 7" xfId="5017"/>
    <cellStyle name="Normal 5 3 7 2" xfId="5018"/>
    <cellStyle name="Normal 5 3 7 2 2" xfId="5019"/>
    <cellStyle name="Normal 5 3 7 2 2 2" xfId="5020"/>
    <cellStyle name="Normal 5 3 7 2 3" xfId="5021"/>
    <cellStyle name="Normal 5 3 7 3" xfId="5022"/>
    <cellStyle name="Normal 5 3 7 3 2" xfId="5023"/>
    <cellStyle name="Normal 5 3 7 3 2 2" xfId="5024"/>
    <cellStyle name="Normal 5 3 7 3 3" xfId="5025"/>
    <cellStyle name="Normal 5 3 7 4" xfId="5026"/>
    <cellStyle name="Normal 5 3 7 4 2" xfId="5027"/>
    <cellStyle name="Normal 5 3 7 5" xfId="5028"/>
    <cellStyle name="Normal 5 3 7 5 2" xfId="5029"/>
    <cellStyle name="Normal 5 3 7 6" xfId="5030"/>
    <cellStyle name="Normal 5 3 8" xfId="5031"/>
    <cellStyle name="Normal 5 3 8 2" xfId="5032"/>
    <cellStyle name="Normal 5 3 8 2 2" xfId="5033"/>
    <cellStyle name="Normal 5 3 8 3" xfId="5034"/>
    <cellStyle name="Normal 5 3 9" xfId="5035"/>
    <cellStyle name="Normal 5 3 9 2" xfId="5036"/>
    <cellStyle name="Normal 5 3 9 2 2" xfId="5037"/>
    <cellStyle name="Normal 5 3 9 3" xfId="5038"/>
    <cellStyle name="Normal 5 4" xfId="5039"/>
    <cellStyle name="Normal 5 4 2" xfId="5040"/>
    <cellStyle name="Normal 5 4 2 2" xfId="5041"/>
    <cellStyle name="Normal 5 4 2 2 2" xfId="5042"/>
    <cellStyle name="Normal 5 4 2 2 2 2" xfId="5043"/>
    <cellStyle name="Normal 5 4 2 2 2 2 2" xfId="5044"/>
    <cellStyle name="Normal 5 4 2 2 2 3" xfId="5045"/>
    <cellStyle name="Normal 5 4 2 2 3" xfId="5046"/>
    <cellStyle name="Normal 5 4 2 2 3 2" xfId="5047"/>
    <cellStyle name="Normal 5 4 2 2 3 2 2" xfId="5048"/>
    <cellStyle name="Normal 5 4 2 2 3 3" xfId="5049"/>
    <cellStyle name="Normal 5 4 2 2 4" xfId="5050"/>
    <cellStyle name="Normal 5 4 2 2 4 2" xfId="5051"/>
    <cellStyle name="Normal 5 4 2 2 5" xfId="5052"/>
    <cellStyle name="Normal 5 4 2 2 5 2" xfId="5053"/>
    <cellStyle name="Normal 5 4 2 2 6" xfId="5054"/>
    <cellStyle name="Normal 5 4 2 3" xfId="5055"/>
    <cellStyle name="Normal 5 4 2 3 2" xfId="5056"/>
    <cellStyle name="Normal 5 4 2 3 2 2" xfId="5057"/>
    <cellStyle name="Normal 5 4 2 3 3" xfId="5058"/>
    <cellStyle name="Normal 5 4 2 4" xfId="5059"/>
    <cellStyle name="Normal 5 4 2 4 2" xfId="5060"/>
    <cellStyle name="Normal 5 4 2 4 2 2" xfId="5061"/>
    <cellStyle name="Normal 5 4 2 4 3" xfId="5062"/>
    <cellStyle name="Normal 5 4 2 5" xfId="5063"/>
    <cellStyle name="Normal 5 4 2 5 2" xfId="5064"/>
    <cellStyle name="Normal 5 4 2 6" xfId="5065"/>
    <cellStyle name="Normal 5 4 2 6 2" xfId="5066"/>
    <cellStyle name="Normal 5 4 2 7" xfId="5067"/>
    <cellStyle name="Normal 5 4 3" xfId="5068"/>
    <cellStyle name="Normal 5 4 3 2" xfId="5069"/>
    <cellStyle name="Normal 5 4 3 2 2" xfId="5070"/>
    <cellStyle name="Normal 5 4 3 2 2 2" xfId="5071"/>
    <cellStyle name="Normal 5 4 3 2 2 2 2" xfId="5072"/>
    <cellStyle name="Normal 5 4 3 2 2 3" xfId="5073"/>
    <cellStyle name="Normal 5 4 3 2 3" xfId="5074"/>
    <cellStyle name="Normal 5 4 3 2 3 2" xfId="5075"/>
    <cellStyle name="Normal 5 4 3 2 3 2 2" xfId="5076"/>
    <cellStyle name="Normal 5 4 3 2 3 3" xfId="5077"/>
    <cellStyle name="Normal 5 4 3 2 4" xfId="5078"/>
    <cellStyle name="Normal 5 4 3 2 4 2" xfId="5079"/>
    <cellStyle name="Normal 5 4 3 2 5" xfId="5080"/>
    <cellStyle name="Normal 5 4 3 2 5 2" xfId="5081"/>
    <cellStyle name="Normal 5 4 3 2 6" xfId="5082"/>
    <cellStyle name="Normal 5 4 3 3" xfId="5083"/>
    <cellStyle name="Normal 5 4 3 3 2" xfId="5084"/>
    <cellStyle name="Normal 5 4 3 3 2 2" xfId="5085"/>
    <cellStyle name="Normal 5 4 3 3 3" xfId="5086"/>
    <cellStyle name="Normal 5 4 3 4" xfId="5087"/>
    <cellStyle name="Normal 5 4 3 4 2" xfId="5088"/>
    <cellStyle name="Normal 5 4 3 4 2 2" xfId="5089"/>
    <cellStyle name="Normal 5 4 3 4 3" xfId="5090"/>
    <cellStyle name="Normal 5 4 3 5" xfId="5091"/>
    <cellStyle name="Normal 5 4 3 5 2" xfId="5092"/>
    <cellStyle name="Normal 5 4 3 6" xfId="5093"/>
    <cellStyle name="Normal 5 4 3 6 2" xfId="5094"/>
    <cellStyle name="Normal 5 4 3 7" xfId="5095"/>
    <cellStyle name="Normal 5 4 4" xfId="5096"/>
    <cellStyle name="Normal 5 4 4 2" xfId="5097"/>
    <cellStyle name="Normal 5 4 4 2 2" xfId="5098"/>
    <cellStyle name="Normal 5 4 4 2 2 2" xfId="5099"/>
    <cellStyle name="Normal 5 4 4 2 3" xfId="5100"/>
    <cellStyle name="Normal 5 4 4 3" xfId="5101"/>
    <cellStyle name="Normal 5 4 4 3 2" xfId="5102"/>
    <cellStyle name="Normal 5 4 4 3 2 2" xfId="5103"/>
    <cellStyle name="Normal 5 4 4 3 3" xfId="5104"/>
    <cellStyle name="Normal 5 4 4 4" xfId="5105"/>
    <cellStyle name="Normal 5 4 4 4 2" xfId="5106"/>
    <cellStyle name="Normal 5 4 4 5" xfId="5107"/>
    <cellStyle name="Normal 5 4 4 5 2" xfId="5108"/>
    <cellStyle name="Normal 5 4 4 6" xfId="5109"/>
    <cellStyle name="Normal 5 4 5" xfId="5110"/>
    <cellStyle name="Normal 5 4 5 2" xfId="5111"/>
    <cellStyle name="Normal 5 4 5 2 2" xfId="5112"/>
    <cellStyle name="Normal 5 4 5 3" xfId="5113"/>
    <cellStyle name="Normal 5 4 6" xfId="5114"/>
    <cellStyle name="Normal 5 4 6 2" xfId="5115"/>
    <cellStyle name="Normal 5 4 6 2 2" xfId="5116"/>
    <cellStyle name="Normal 5 4 6 3" xfId="5117"/>
    <cellStyle name="Normal 5 4 7" xfId="5118"/>
    <cellStyle name="Normal 5 4 7 2" xfId="5119"/>
    <cellStyle name="Normal 5 4 8" xfId="5120"/>
    <cellStyle name="Normal 5 4 8 2" xfId="5121"/>
    <cellStyle name="Normal 5 4 9" xfId="5122"/>
    <cellStyle name="Normal 5 5" xfId="5123"/>
    <cellStyle name="Normal 5 5 2" xfId="5124"/>
    <cellStyle name="Normal 5 5 2 2" xfId="5125"/>
    <cellStyle name="Normal 5 5 2 2 2" xfId="5126"/>
    <cellStyle name="Normal 5 5 2 2 2 2" xfId="5127"/>
    <cellStyle name="Normal 5 5 2 2 2 2 2" xfId="5128"/>
    <cellStyle name="Normal 5 5 2 2 2 3" xfId="5129"/>
    <cellStyle name="Normal 5 5 2 2 3" xfId="5130"/>
    <cellStyle name="Normal 5 5 2 2 3 2" xfId="5131"/>
    <cellStyle name="Normal 5 5 2 2 3 2 2" xfId="5132"/>
    <cellStyle name="Normal 5 5 2 2 3 3" xfId="5133"/>
    <cellStyle name="Normal 5 5 2 2 4" xfId="5134"/>
    <cellStyle name="Normal 5 5 2 2 4 2" xfId="5135"/>
    <cellStyle name="Normal 5 5 2 2 5" xfId="5136"/>
    <cellStyle name="Normal 5 5 2 2 5 2" xfId="5137"/>
    <cellStyle name="Normal 5 5 2 2 6" xfId="5138"/>
    <cellStyle name="Normal 5 5 2 3" xfId="5139"/>
    <cellStyle name="Normal 5 5 2 3 2" xfId="5140"/>
    <cellStyle name="Normal 5 5 2 3 2 2" xfId="5141"/>
    <cellStyle name="Normal 5 5 2 3 3" xfId="5142"/>
    <cellStyle name="Normal 5 5 2 4" xfId="5143"/>
    <cellStyle name="Normal 5 5 2 4 2" xfId="5144"/>
    <cellStyle name="Normal 5 5 2 4 2 2" xfId="5145"/>
    <cellStyle name="Normal 5 5 2 4 3" xfId="5146"/>
    <cellStyle name="Normal 5 5 2 5" xfId="5147"/>
    <cellStyle name="Normal 5 5 2 5 2" xfId="5148"/>
    <cellStyle name="Normal 5 5 2 6" xfId="5149"/>
    <cellStyle name="Normal 5 5 2 6 2" xfId="5150"/>
    <cellStyle name="Normal 5 5 2 7" xfId="5151"/>
    <cellStyle name="Normal 5 5 3" xfId="5152"/>
    <cellStyle name="Normal 5 5 3 2" xfId="5153"/>
    <cellStyle name="Normal 5 5 3 2 2" xfId="5154"/>
    <cellStyle name="Normal 5 5 3 2 2 2" xfId="5155"/>
    <cellStyle name="Normal 5 5 3 2 2 2 2" xfId="5156"/>
    <cellStyle name="Normal 5 5 3 2 2 3" xfId="5157"/>
    <cellStyle name="Normal 5 5 3 2 3" xfId="5158"/>
    <cellStyle name="Normal 5 5 3 2 3 2" xfId="5159"/>
    <cellStyle name="Normal 5 5 3 2 3 2 2" xfId="5160"/>
    <cellStyle name="Normal 5 5 3 2 3 3" xfId="5161"/>
    <cellStyle name="Normal 5 5 3 2 4" xfId="5162"/>
    <cellStyle name="Normal 5 5 3 2 4 2" xfId="5163"/>
    <cellStyle name="Normal 5 5 3 2 5" xfId="5164"/>
    <cellStyle name="Normal 5 5 3 2 5 2" xfId="5165"/>
    <cellStyle name="Normal 5 5 3 2 6" xfId="5166"/>
    <cellStyle name="Normal 5 5 3 3" xfId="5167"/>
    <cellStyle name="Normal 5 5 3 3 2" xfId="5168"/>
    <cellStyle name="Normal 5 5 3 3 2 2" xfId="5169"/>
    <cellStyle name="Normal 5 5 3 3 3" xfId="5170"/>
    <cellStyle name="Normal 5 5 3 4" xfId="5171"/>
    <cellStyle name="Normal 5 5 3 4 2" xfId="5172"/>
    <cellStyle name="Normal 5 5 3 4 2 2" xfId="5173"/>
    <cellStyle name="Normal 5 5 3 4 3" xfId="5174"/>
    <cellStyle name="Normal 5 5 3 5" xfId="5175"/>
    <cellStyle name="Normal 5 5 3 5 2" xfId="5176"/>
    <cellStyle name="Normal 5 5 3 6" xfId="5177"/>
    <cellStyle name="Normal 5 5 3 6 2" xfId="5178"/>
    <cellStyle name="Normal 5 5 3 7" xfId="5179"/>
    <cellStyle name="Normal 5 5 4" xfId="5180"/>
    <cellStyle name="Normal 5 5 4 2" xfId="5181"/>
    <cellStyle name="Normal 5 5 4 2 2" xfId="5182"/>
    <cellStyle name="Normal 5 5 4 2 2 2" xfId="5183"/>
    <cellStyle name="Normal 5 5 4 2 3" xfId="5184"/>
    <cellStyle name="Normal 5 5 4 3" xfId="5185"/>
    <cellStyle name="Normal 5 5 4 3 2" xfId="5186"/>
    <cellStyle name="Normal 5 5 4 3 2 2" xfId="5187"/>
    <cellStyle name="Normal 5 5 4 3 3" xfId="5188"/>
    <cellStyle name="Normal 5 5 4 4" xfId="5189"/>
    <cellStyle name="Normal 5 5 4 4 2" xfId="5190"/>
    <cellStyle name="Normal 5 5 4 5" xfId="5191"/>
    <cellStyle name="Normal 5 5 4 5 2" xfId="5192"/>
    <cellStyle name="Normal 5 5 4 6" xfId="5193"/>
    <cellStyle name="Normal 5 5 5" xfId="5194"/>
    <cellStyle name="Normal 5 5 5 2" xfId="5195"/>
    <cellStyle name="Normal 5 5 5 2 2" xfId="5196"/>
    <cellStyle name="Normal 5 5 5 3" xfId="5197"/>
    <cellStyle name="Normal 5 5 6" xfId="5198"/>
    <cellStyle name="Normal 5 5 6 2" xfId="5199"/>
    <cellStyle name="Normal 5 5 6 2 2" xfId="5200"/>
    <cellStyle name="Normal 5 5 6 3" xfId="5201"/>
    <cellStyle name="Normal 5 5 7" xfId="5202"/>
    <cellStyle name="Normal 5 5 7 2" xfId="5203"/>
    <cellStyle name="Normal 5 5 8" xfId="5204"/>
    <cellStyle name="Normal 5 5 8 2" xfId="5205"/>
    <cellStyle name="Normal 5 5 9" xfId="5206"/>
    <cellStyle name="Normal 5 6" xfId="5207"/>
    <cellStyle name="Normal 5 6 2" xfId="5208"/>
    <cellStyle name="Normal 5 6 2 2" xfId="5209"/>
    <cellStyle name="Normal 5 6 2 2 2" xfId="5210"/>
    <cellStyle name="Normal 5 6 2 2 2 2" xfId="5211"/>
    <cellStyle name="Normal 5 6 2 2 3" xfId="5212"/>
    <cellStyle name="Normal 5 6 2 3" xfId="5213"/>
    <cellStyle name="Normal 5 6 2 3 2" xfId="5214"/>
    <cellStyle name="Normal 5 6 2 3 2 2" xfId="5215"/>
    <cellStyle name="Normal 5 6 2 3 3" xfId="5216"/>
    <cellStyle name="Normal 5 6 2 4" xfId="5217"/>
    <cellStyle name="Normal 5 6 2 4 2" xfId="5218"/>
    <cellStyle name="Normal 5 6 2 5" xfId="5219"/>
    <cellStyle name="Normal 5 6 2 5 2" xfId="5220"/>
    <cellStyle name="Normal 5 6 2 6" xfId="5221"/>
    <cellStyle name="Normal 5 6 3" xfId="5222"/>
    <cellStyle name="Normal 5 6 3 2" xfId="5223"/>
    <cellStyle name="Normal 5 6 3 2 2" xfId="5224"/>
    <cellStyle name="Normal 5 6 3 3" xfId="5225"/>
    <cellStyle name="Normal 5 6 4" xfId="5226"/>
    <cellStyle name="Normal 5 6 4 2" xfId="5227"/>
    <cellStyle name="Normal 5 6 4 2 2" xfId="5228"/>
    <cellStyle name="Normal 5 6 4 3" xfId="5229"/>
    <cellStyle name="Normal 5 6 5" xfId="5230"/>
    <cellStyle name="Normal 5 6 5 2" xfId="5231"/>
    <cellStyle name="Normal 5 6 6" xfId="5232"/>
    <cellStyle name="Normal 5 6 6 2" xfId="5233"/>
    <cellStyle name="Normal 5 6 7" xfId="5234"/>
    <cellStyle name="Normal 5 7" xfId="5235"/>
    <cellStyle name="Normal 5 7 2" xfId="5236"/>
    <cellStyle name="Normal 5 7 2 2" xfId="5237"/>
    <cellStyle name="Normal 5 7 2 2 2" xfId="5238"/>
    <cellStyle name="Normal 5 7 2 2 2 2" xfId="5239"/>
    <cellStyle name="Normal 5 7 2 2 3" xfId="5240"/>
    <cellStyle name="Normal 5 7 2 3" xfId="5241"/>
    <cellStyle name="Normal 5 7 2 3 2" xfId="5242"/>
    <cellStyle name="Normal 5 7 2 3 2 2" xfId="5243"/>
    <cellStyle name="Normal 5 7 2 3 3" xfId="5244"/>
    <cellStyle name="Normal 5 7 2 4" xfId="5245"/>
    <cellStyle name="Normal 5 7 2 4 2" xfId="5246"/>
    <cellStyle name="Normal 5 7 2 5" xfId="5247"/>
    <cellStyle name="Normal 5 7 2 5 2" xfId="5248"/>
    <cellStyle name="Normal 5 7 2 6" xfId="5249"/>
    <cellStyle name="Normal 5 7 3" xfId="5250"/>
    <cellStyle name="Normal 5 7 3 2" xfId="5251"/>
    <cellStyle name="Normal 5 7 3 2 2" xfId="5252"/>
    <cellStyle name="Normal 5 7 3 3" xfId="5253"/>
    <cellStyle name="Normal 5 7 4" xfId="5254"/>
    <cellStyle name="Normal 5 7 4 2" xfId="5255"/>
    <cellStyle name="Normal 5 7 4 2 2" xfId="5256"/>
    <cellStyle name="Normal 5 7 4 3" xfId="5257"/>
    <cellStyle name="Normal 5 7 5" xfId="5258"/>
    <cellStyle name="Normal 5 7 5 2" xfId="5259"/>
    <cellStyle name="Normal 5 7 6" xfId="5260"/>
    <cellStyle name="Normal 5 7 6 2" xfId="5261"/>
    <cellStyle name="Normal 5 7 7" xfId="5262"/>
    <cellStyle name="Normal 5 8" xfId="5263"/>
    <cellStyle name="Normal 5 8 2" xfId="5264"/>
    <cellStyle name="Normal 5 8 2 2" xfId="5265"/>
    <cellStyle name="Normal 5 8 2 2 2" xfId="5266"/>
    <cellStyle name="Normal 5 8 2 3" xfId="5267"/>
    <cellStyle name="Normal 5 8 3" xfId="5268"/>
    <cellStyle name="Normal 5 8 3 2" xfId="5269"/>
    <cellStyle name="Normal 5 8 3 2 2" xfId="5270"/>
    <cellStyle name="Normal 5 8 3 3" xfId="5271"/>
    <cellStyle name="Normal 5 8 4" xfId="5272"/>
    <cellStyle name="Normal 5 8 4 2" xfId="5273"/>
    <cellStyle name="Normal 5 8 5" xfId="5274"/>
    <cellStyle name="Normal 5 8 5 2" xfId="5275"/>
    <cellStyle name="Normal 5 8 6" xfId="5276"/>
    <cellStyle name="Normal 5 9" xfId="5277"/>
    <cellStyle name="Normal 5 9 2" xfId="5278"/>
    <cellStyle name="Normal 5 9 2 2" xfId="5279"/>
    <cellStyle name="Normal 5 9 2 2 2" xfId="5280"/>
    <cellStyle name="Normal 5 9 2 3" xfId="5281"/>
    <cellStyle name="Normal 5 9 3" xfId="5282"/>
    <cellStyle name="Normal 5 9 3 2" xfId="5283"/>
    <cellStyle name="Normal 5 9 3 2 2" xfId="5284"/>
    <cellStyle name="Normal 5 9 3 3" xfId="5285"/>
    <cellStyle name="Normal 5 9 4" xfId="5286"/>
    <cellStyle name="Normal 5 9 4 2" xfId="5287"/>
    <cellStyle name="Normal 5 9 5" xfId="5288"/>
    <cellStyle name="Normal 5 9 5 2" xfId="5289"/>
    <cellStyle name="Normal 5 9 6" xfId="5290"/>
    <cellStyle name="Normal 5_BMT Performance Measures for ADM Review" xfId="5291"/>
    <cellStyle name="Normal 6" xfId="5292"/>
    <cellStyle name="Normal 6 2" xfId="5293"/>
    <cellStyle name="Normal 6 2 2" xfId="5294"/>
    <cellStyle name="Normal 6 3" xfId="5295"/>
    <cellStyle name="Normal 6 3 2" xfId="5296"/>
    <cellStyle name="Normal 6 4" xfId="5297"/>
    <cellStyle name="Normal 6 4 2" xfId="5298"/>
    <cellStyle name="Normal 7" xfId="5299"/>
    <cellStyle name="Normal 7 10" xfId="5300"/>
    <cellStyle name="Normal 7 10 2" xfId="5301"/>
    <cellStyle name="Normal 7 10 2 2" xfId="5302"/>
    <cellStyle name="Normal 7 10 3" xfId="5303"/>
    <cellStyle name="Normal 7 11" xfId="5304"/>
    <cellStyle name="Normal 7 11 2" xfId="5305"/>
    <cellStyle name="Normal 7 11 2 2" xfId="5306"/>
    <cellStyle name="Normal 7 11 3" xfId="5307"/>
    <cellStyle name="Normal 7 12" xfId="5308"/>
    <cellStyle name="Normal 7 12 2" xfId="5309"/>
    <cellStyle name="Normal 7 13" xfId="5310"/>
    <cellStyle name="Normal 7 13 2" xfId="5311"/>
    <cellStyle name="Normal 7 14" xfId="5312"/>
    <cellStyle name="Normal 7 14 2" xfId="5313"/>
    <cellStyle name="Normal 7 15" xfId="5314"/>
    <cellStyle name="Normal 7 2" xfId="5315"/>
    <cellStyle name="Normal 7 2 10" xfId="5316"/>
    <cellStyle name="Normal 7 2 10 2" xfId="5317"/>
    <cellStyle name="Normal 7 2 11" xfId="5318"/>
    <cellStyle name="Normal 7 2 11 2" xfId="5319"/>
    <cellStyle name="Normal 7 2 12" xfId="5320"/>
    <cellStyle name="Normal 7 2 12 2" xfId="5321"/>
    <cellStyle name="Normal 7 2 13" xfId="5322"/>
    <cellStyle name="Normal 7 2 2" xfId="5323"/>
    <cellStyle name="Normal 7 2 2 10" xfId="5324"/>
    <cellStyle name="Normal 7 2 2 2" xfId="5325"/>
    <cellStyle name="Normal 7 2 2 2 2" xfId="5326"/>
    <cellStyle name="Normal 7 2 2 2 2 2" xfId="5327"/>
    <cellStyle name="Normal 7 2 2 2 2 2 2" xfId="5328"/>
    <cellStyle name="Normal 7 2 2 2 2 2 2 2" xfId="5329"/>
    <cellStyle name="Normal 7 2 2 2 2 2 3" xfId="5330"/>
    <cellStyle name="Normal 7 2 2 2 2 3" xfId="5331"/>
    <cellStyle name="Normal 7 2 2 2 2 3 2" xfId="5332"/>
    <cellStyle name="Normal 7 2 2 2 2 3 2 2" xfId="5333"/>
    <cellStyle name="Normal 7 2 2 2 2 3 3" xfId="5334"/>
    <cellStyle name="Normal 7 2 2 2 2 4" xfId="5335"/>
    <cellStyle name="Normal 7 2 2 2 2 4 2" xfId="5336"/>
    <cellStyle name="Normal 7 2 2 2 2 5" xfId="5337"/>
    <cellStyle name="Normal 7 2 2 2 2 5 2" xfId="5338"/>
    <cellStyle name="Normal 7 2 2 2 2 6" xfId="5339"/>
    <cellStyle name="Normal 7 2 2 2 3" xfId="5340"/>
    <cellStyle name="Normal 7 2 2 2 3 2" xfId="5341"/>
    <cellStyle name="Normal 7 2 2 2 3 2 2" xfId="5342"/>
    <cellStyle name="Normal 7 2 2 2 3 3" xfId="5343"/>
    <cellStyle name="Normal 7 2 2 2 4" xfId="5344"/>
    <cellStyle name="Normal 7 2 2 2 4 2" xfId="5345"/>
    <cellStyle name="Normal 7 2 2 2 4 2 2" xfId="5346"/>
    <cellStyle name="Normal 7 2 2 2 4 3" xfId="5347"/>
    <cellStyle name="Normal 7 2 2 2 5" xfId="5348"/>
    <cellStyle name="Normal 7 2 2 2 5 2" xfId="5349"/>
    <cellStyle name="Normal 7 2 2 2 6" xfId="5350"/>
    <cellStyle name="Normal 7 2 2 2 6 2" xfId="5351"/>
    <cellStyle name="Normal 7 2 2 2 7" xfId="5352"/>
    <cellStyle name="Normal 7 2 2 3" xfId="5353"/>
    <cellStyle name="Normal 7 2 2 3 2" xfId="5354"/>
    <cellStyle name="Normal 7 2 2 3 2 2" xfId="5355"/>
    <cellStyle name="Normal 7 2 2 3 2 2 2" xfId="5356"/>
    <cellStyle name="Normal 7 2 2 3 2 2 2 2" xfId="5357"/>
    <cellStyle name="Normal 7 2 2 3 2 2 3" xfId="5358"/>
    <cellStyle name="Normal 7 2 2 3 2 3" xfId="5359"/>
    <cellStyle name="Normal 7 2 2 3 2 3 2" xfId="5360"/>
    <cellStyle name="Normal 7 2 2 3 2 3 2 2" xfId="5361"/>
    <cellStyle name="Normal 7 2 2 3 2 3 3" xfId="5362"/>
    <cellStyle name="Normal 7 2 2 3 2 4" xfId="5363"/>
    <cellStyle name="Normal 7 2 2 3 2 4 2" xfId="5364"/>
    <cellStyle name="Normal 7 2 2 3 2 5" xfId="5365"/>
    <cellStyle name="Normal 7 2 2 3 2 5 2" xfId="5366"/>
    <cellStyle name="Normal 7 2 2 3 2 6" xfId="5367"/>
    <cellStyle name="Normal 7 2 2 3 3" xfId="5368"/>
    <cellStyle name="Normal 7 2 2 3 3 2" xfId="5369"/>
    <cellStyle name="Normal 7 2 2 3 3 2 2" xfId="5370"/>
    <cellStyle name="Normal 7 2 2 3 3 3" xfId="5371"/>
    <cellStyle name="Normal 7 2 2 3 4" xfId="5372"/>
    <cellStyle name="Normal 7 2 2 3 4 2" xfId="5373"/>
    <cellStyle name="Normal 7 2 2 3 4 2 2" xfId="5374"/>
    <cellStyle name="Normal 7 2 2 3 4 3" xfId="5375"/>
    <cellStyle name="Normal 7 2 2 3 5" xfId="5376"/>
    <cellStyle name="Normal 7 2 2 3 5 2" xfId="5377"/>
    <cellStyle name="Normal 7 2 2 3 6" xfId="5378"/>
    <cellStyle name="Normal 7 2 2 3 6 2" xfId="5379"/>
    <cellStyle name="Normal 7 2 2 3 7" xfId="5380"/>
    <cellStyle name="Normal 7 2 2 4" xfId="5381"/>
    <cellStyle name="Normal 7 2 2 4 2" xfId="5382"/>
    <cellStyle name="Normal 7 2 2 4 2 2" xfId="5383"/>
    <cellStyle name="Normal 7 2 2 4 2 2 2" xfId="5384"/>
    <cellStyle name="Normal 7 2 2 4 2 3" xfId="5385"/>
    <cellStyle name="Normal 7 2 2 4 3" xfId="5386"/>
    <cellStyle name="Normal 7 2 2 4 3 2" xfId="5387"/>
    <cellStyle name="Normal 7 2 2 4 3 2 2" xfId="5388"/>
    <cellStyle name="Normal 7 2 2 4 3 3" xfId="5389"/>
    <cellStyle name="Normal 7 2 2 4 4" xfId="5390"/>
    <cellStyle name="Normal 7 2 2 4 4 2" xfId="5391"/>
    <cellStyle name="Normal 7 2 2 4 5" xfId="5392"/>
    <cellStyle name="Normal 7 2 2 4 5 2" xfId="5393"/>
    <cellStyle name="Normal 7 2 2 4 6" xfId="5394"/>
    <cellStyle name="Normal 7 2 2 5" xfId="5395"/>
    <cellStyle name="Normal 7 2 2 5 2" xfId="5396"/>
    <cellStyle name="Normal 7 2 2 5 2 2" xfId="5397"/>
    <cellStyle name="Normal 7 2 2 5 2 2 2" xfId="5398"/>
    <cellStyle name="Normal 7 2 2 5 2 3" xfId="5399"/>
    <cellStyle name="Normal 7 2 2 5 3" xfId="5400"/>
    <cellStyle name="Normal 7 2 2 5 3 2" xfId="5401"/>
    <cellStyle name="Normal 7 2 2 5 3 2 2" xfId="5402"/>
    <cellStyle name="Normal 7 2 2 5 3 3" xfId="5403"/>
    <cellStyle name="Normal 7 2 2 5 4" xfId="5404"/>
    <cellStyle name="Normal 7 2 2 5 4 2" xfId="5405"/>
    <cellStyle name="Normal 7 2 2 5 5" xfId="5406"/>
    <cellStyle name="Normal 7 2 2 5 5 2" xfId="5407"/>
    <cellStyle name="Normal 7 2 2 5 6" xfId="5408"/>
    <cellStyle name="Normal 7 2 2 6" xfId="5409"/>
    <cellStyle name="Normal 7 2 2 6 2" xfId="5410"/>
    <cellStyle name="Normal 7 2 2 6 2 2" xfId="5411"/>
    <cellStyle name="Normal 7 2 2 6 3" xfId="5412"/>
    <cellStyle name="Normal 7 2 2 7" xfId="5413"/>
    <cellStyle name="Normal 7 2 2 7 2" xfId="5414"/>
    <cellStyle name="Normal 7 2 2 7 2 2" xfId="5415"/>
    <cellStyle name="Normal 7 2 2 7 3" xfId="5416"/>
    <cellStyle name="Normal 7 2 2 8" xfId="5417"/>
    <cellStyle name="Normal 7 2 2 8 2" xfId="5418"/>
    <cellStyle name="Normal 7 2 2 9" xfId="5419"/>
    <cellStyle name="Normal 7 2 2 9 2" xfId="5420"/>
    <cellStyle name="Normal 7 2 3" xfId="5421"/>
    <cellStyle name="Normal 7 2 3 2" xfId="5422"/>
    <cellStyle name="Normal 7 2 3 2 2" xfId="5423"/>
    <cellStyle name="Normal 7 2 3 2 2 2" xfId="5424"/>
    <cellStyle name="Normal 7 2 3 2 2 2 2" xfId="5425"/>
    <cellStyle name="Normal 7 2 3 2 2 2 2 2" xfId="5426"/>
    <cellStyle name="Normal 7 2 3 2 2 2 3" xfId="5427"/>
    <cellStyle name="Normal 7 2 3 2 2 3" xfId="5428"/>
    <cellStyle name="Normal 7 2 3 2 2 3 2" xfId="5429"/>
    <cellStyle name="Normal 7 2 3 2 2 3 2 2" xfId="5430"/>
    <cellStyle name="Normal 7 2 3 2 2 3 3" xfId="5431"/>
    <cellStyle name="Normal 7 2 3 2 2 4" xfId="5432"/>
    <cellStyle name="Normal 7 2 3 2 2 4 2" xfId="5433"/>
    <cellStyle name="Normal 7 2 3 2 2 5" xfId="5434"/>
    <cellStyle name="Normal 7 2 3 2 2 5 2" xfId="5435"/>
    <cellStyle name="Normal 7 2 3 2 2 6" xfId="5436"/>
    <cellStyle name="Normal 7 2 3 2 3" xfId="5437"/>
    <cellStyle name="Normal 7 2 3 2 3 2" xfId="5438"/>
    <cellStyle name="Normal 7 2 3 2 3 2 2" xfId="5439"/>
    <cellStyle name="Normal 7 2 3 2 3 3" xfId="5440"/>
    <cellStyle name="Normal 7 2 3 2 4" xfId="5441"/>
    <cellStyle name="Normal 7 2 3 2 4 2" xfId="5442"/>
    <cellStyle name="Normal 7 2 3 2 4 2 2" xfId="5443"/>
    <cellStyle name="Normal 7 2 3 2 4 3" xfId="5444"/>
    <cellStyle name="Normal 7 2 3 2 5" xfId="5445"/>
    <cellStyle name="Normal 7 2 3 2 5 2" xfId="5446"/>
    <cellStyle name="Normal 7 2 3 2 6" xfId="5447"/>
    <cellStyle name="Normal 7 2 3 2 6 2" xfId="5448"/>
    <cellStyle name="Normal 7 2 3 2 7" xfId="5449"/>
    <cellStyle name="Normal 7 2 3 3" xfId="5450"/>
    <cellStyle name="Normal 7 2 3 3 2" xfId="5451"/>
    <cellStyle name="Normal 7 2 3 3 2 2" xfId="5452"/>
    <cellStyle name="Normal 7 2 3 3 2 2 2" xfId="5453"/>
    <cellStyle name="Normal 7 2 3 3 2 2 2 2" xfId="5454"/>
    <cellStyle name="Normal 7 2 3 3 2 2 3" xfId="5455"/>
    <cellStyle name="Normal 7 2 3 3 2 3" xfId="5456"/>
    <cellStyle name="Normal 7 2 3 3 2 3 2" xfId="5457"/>
    <cellStyle name="Normal 7 2 3 3 2 3 2 2" xfId="5458"/>
    <cellStyle name="Normal 7 2 3 3 2 3 3" xfId="5459"/>
    <cellStyle name="Normal 7 2 3 3 2 4" xfId="5460"/>
    <cellStyle name="Normal 7 2 3 3 2 4 2" xfId="5461"/>
    <cellStyle name="Normal 7 2 3 3 2 5" xfId="5462"/>
    <cellStyle name="Normal 7 2 3 3 2 5 2" xfId="5463"/>
    <cellStyle name="Normal 7 2 3 3 2 6" xfId="5464"/>
    <cellStyle name="Normal 7 2 3 3 3" xfId="5465"/>
    <cellStyle name="Normal 7 2 3 3 3 2" xfId="5466"/>
    <cellStyle name="Normal 7 2 3 3 3 2 2" xfId="5467"/>
    <cellStyle name="Normal 7 2 3 3 3 3" xfId="5468"/>
    <cellStyle name="Normal 7 2 3 3 4" xfId="5469"/>
    <cellStyle name="Normal 7 2 3 3 4 2" xfId="5470"/>
    <cellStyle name="Normal 7 2 3 3 4 2 2" xfId="5471"/>
    <cellStyle name="Normal 7 2 3 3 4 3" xfId="5472"/>
    <cellStyle name="Normal 7 2 3 3 5" xfId="5473"/>
    <cellStyle name="Normal 7 2 3 3 5 2" xfId="5474"/>
    <cellStyle name="Normal 7 2 3 3 6" xfId="5475"/>
    <cellStyle name="Normal 7 2 3 3 6 2" xfId="5476"/>
    <cellStyle name="Normal 7 2 3 3 7" xfId="5477"/>
    <cellStyle name="Normal 7 2 3 4" xfId="5478"/>
    <cellStyle name="Normal 7 2 3 4 2" xfId="5479"/>
    <cellStyle name="Normal 7 2 3 4 2 2" xfId="5480"/>
    <cellStyle name="Normal 7 2 3 4 2 2 2" xfId="5481"/>
    <cellStyle name="Normal 7 2 3 4 2 3" xfId="5482"/>
    <cellStyle name="Normal 7 2 3 4 3" xfId="5483"/>
    <cellStyle name="Normal 7 2 3 4 3 2" xfId="5484"/>
    <cellStyle name="Normal 7 2 3 4 3 2 2" xfId="5485"/>
    <cellStyle name="Normal 7 2 3 4 3 3" xfId="5486"/>
    <cellStyle name="Normal 7 2 3 4 4" xfId="5487"/>
    <cellStyle name="Normal 7 2 3 4 4 2" xfId="5488"/>
    <cellStyle name="Normal 7 2 3 4 5" xfId="5489"/>
    <cellStyle name="Normal 7 2 3 4 5 2" xfId="5490"/>
    <cellStyle name="Normal 7 2 3 4 6" xfId="5491"/>
    <cellStyle name="Normal 7 2 3 5" xfId="5492"/>
    <cellStyle name="Normal 7 2 3 5 2" xfId="5493"/>
    <cellStyle name="Normal 7 2 3 5 2 2" xfId="5494"/>
    <cellStyle name="Normal 7 2 3 5 3" xfId="5495"/>
    <cellStyle name="Normal 7 2 3 6" xfId="5496"/>
    <cellStyle name="Normal 7 2 3 6 2" xfId="5497"/>
    <cellStyle name="Normal 7 2 3 6 2 2" xfId="5498"/>
    <cellStyle name="Normal 7 2 3 6 3" xfId="5499"/>
    <cellStyle name="Normal 7 2 3 7" xfId="5500"/>
    <cellStyle name="Normal 7 2 3 7 2" xfId="5501"/>
    <cellStyle name="Normal 7 2 3 8" xfId="5502"/>
    <cellStyle name="Normal 7 2 3 8 2" xfId="5503"/>
    <cellStyle name="Normal 7 2 3 9" xfId="5504"/>
    <cellStyle name="Normal 7 2 4" xfId="5505"/>
    <cellStyle name="Normal 7 2 4 2" xfId="5506"/>
    <cellStyle name="Normal 7 2 4 2 2" xfId="5507"/>
    <cellStyle name="Normal 7 2 4 2 2 2" xfId="5508"/>
    <cellStyle name="Normal 7 2 4 2 2 2 2" xfId="5509"/>
    <cellStyle name="Normal 7 2 4 2 2 3" xfId="5510"/>
    <cellStyle name="Normal 7 2 4 2 3" xfId="5511"/>
    <cellStyle name="Normal 7 2 4 2 3 2" xfId="5512"/>
    <cellStyle name="Normal 7 2 4 2 3 2 2" xfId="5513"/>
    <cellStyle name="Normal 7 2 4 2 3 3" xfId="5514"/>
    <cellStyle name="Normal 7 2 4 2 4" xfId="5515"/>
    <cellStyle name="Normal 7 2 4 2 4 2" xfId="5516"/>
    <cellStyle name="Normal 7 2 4 2 5" xfId="5517"/>
    <cellStyle name="Normal 7 2 4 2 5 2" xfId="5518"/>
    <cellStyle name="Normal 7 2 4 2 6" xfId="5519"/>
    <cellStyle name="Normal 7 2 4 3" xfId="5520"/>
    <cellStyle name="Normal 7 2 4 3 2" xfId="5521"/>
    <cellStyle name="Normal 7 2 4 3 2 2" xfId="5522"/>
    <cellStyle name="Normal 7 2 4 3 3" xfId="5523"/>
    <cellStyle name="Normal 7 2 4 4" xfId="5524"/>
    <cellStyle name="Normal 7 2 4 4 2" xfId="5525"/>
    <cellStyle name="Normal 7 2 4 4 2 2" xfId="5526"/>
    <cellStyle name="Normal 7 2 4 4 3" xfId="5527"/>
    <cellStyle name="Normal 7 2 4 5" xfId="5528"/>
    <cellStyle name="Normal 7 2 4 5 2" xfId="5529"/>
    <cellStyle name="Normal 7 2 4 6" xfId="5530"/>
    <cellStyle name="Normal 7 2 4 6 2" xfId="5531"/>
    <cellStyle name="Normal 7 2 4 7" xfId="5532"/>
    <cellStyle name="Normal 7 2 5" xfId="5533"/>
    <cellStyle name="Normal 7 2 5 2" xfId="5534"/>
    <cellStyle name="Normal 7 2 5 2 2" xfId="5535"/>
    <cellStyle name="Normal 7 2 5 2 2 2" xfId="5536"/>
    <cellStyle name="Normal 7 2 5 2 2 2 2" xfId="5537"/>
    <cellStyle name="Normal 7 2 5 2 2 3" xfId="5538"/>
    <cellStyle name="Normal 7 2 5 2 3" xfId="5539"/>
    <cellStyle name="Normal 7 2 5 2 3 2" xfId="5540"/>
    <cellStyle name="Normal 7 2 5 2 3 2 2" xfId="5541"/>
    <cellStyle name="Normal 7 2 5 2 3 3" xfId="5542"/>
    <cellStyle name="Normal 7 2 5 2 4" xfId="5543"/>
    <cellStyle name="Normal 7 2 5 2 4 2" xfId="5544"/>
    <cellStyle name="Normal 7 2 5 2 5" xfId="5545"/>
    <cellStyle name="Normal 7 2 5 2 5 2" xfId="5546"/>
    <cellStyle name="Normal 7 2 5 2 6" xfId="5547"/>
    <cellStyle name="Normal 7 2 5 3" xfId="5548"/>
    <cellStyle name="Normal 7 2 5 3 2" xfId="5549"/>
    <cellStyle name="Normal 7 2 5 3 2 2" xfId="5550"/>
    <cellStyle name="Normal 7 2 5 3 3" xfId="5551"/>
    <cellStyle name="Normal 7 2 5 4" xfId="5552"/>
    <cellStyle name="Normal 7 2 5 4 2" xfId="5553"/>
    <cellStyle name="Normal 7 2 5 4 2 2" xfId="5554"/>
    <cellStyle name="Normal 7 2 5 4 3" xfId="5555"/>
    <cellStyle name="Normal 7 2 5 5" xfId="5556"/>
    <cellStyle name="Normal 7 2 5 5 2" xfId="5557"/>
    <cellStyle name="Normal 7 2 5 6" xfId="5558"/>
    <cellStyle name="Normal 7 2 5 6 2" xfId="5559"/>
    <cellStyle name="Normal 7 2 5 7" xfId="5560"/>
    <cellStyle name="Normal 7 2 6" xfId="5561"/>
    <cellStyle name="Normal 7 2 6 2" xfId="5562"/>
    <cellStyle name="Normal 7 2 6 2 2" xfId="5563"/>
    <cellStyle name="Normal 7 2 6 2 2 2" xfId="5564"/>
    <cellStyle name="Normal 7 2 6 2 3" xfId="5565"/>
    <cellStyle name="Normal 7 2 6 3" xfId="5566"/>
    <cellStyle name="Normal 7 2 6 3 2" xfId="5567"/>
    <cellStyle name="Normal 7 2 6 3 2 2" xfId="5568"/>
    <cellStyle name="Normal 7 2 6 3 3" xfId="5569"/>
    <cellStyle name="Normal 7 2 6 4" xfId="5570"/>
    <cellStyle name="Normal 7 2 6 4 2" xfId="5571"/>
    <cellStyle name="Normal 7 2 6 5" xfId="5572"/>
    <cellStyle name="Normal 7 2 6 5 2" xfId="5573"/>
    <cellStyle name="Normal 7 2 6 6" xfId="5574"/>
    <cellStyle name="Normal 7 2 7" xfId="5575"/>
    <cellStyle name="Normal 7 2 7 2" xfId="5576"/>
    <cellStyle name="Normal 7 2 7 2 2" xfId="5577"/>
    <cellStyle name="Normal 7 2 7 2 2 2" xfId="5578"/>
    <cellStyle name="Normal 7 2 7 2 3" xfId="5579"/>
    <cellStyle name="Normal 7 2 7 3" xfId="5580"/>
    <cellStyle name="Normal 7 2 7 3 2" xfId="5581"/>
    <cellStyle name="Normal 7 2 7 3 2 2" xfId="5582"/>
    <cellStyle name="Normal 7 2 7 3 3" xfId="5583"/>
    <cellStyle name="Normal 7 2 7 4" xfId="5584"/>
    <cellStyle name="Normal 7 2 7 4 2" xfId="5585"/>
    <cellStyle name="Normal 7 2 7 5" xfId="5586"/>
    <cellStyle name="Normal 7 2 7 5 2" xfId="5587"/>
    <cellStyle name="Normal 7 2 7 6" xfId="5588"/>
    <cellStyle name="Normal 7 2 8" xfId="5589"/>
    <cellStyle name="Normal 7 2 8 2" xfId="5590"/>
    <cellStyle name="Normal 7 2 8 2 2" xfId="5591"/>
    <cellStyle name="Normal 7 2 8 3" xfId="5592"/>
    <cellStyle name="Normal 7 2 9" xfId="5593"/>
    <cellStyle name="Normal 7 2 9 2" xfId="5594"/>
    <cellStyle name="Normal 7 2 9 2 2" xfId="5595"/>
    <cellStyle name="Normal 7 2 9 3" xfId="5596"/>
    <cellStyle name="Normal 7 3" xfId="5597"/>
    <cellStyle name="Normal 7 3 10" xfId="5598"/>
    <cellStyle name="Normal 7 3 10 2" xfId="5599"/>
    <cellStyle name="Normal 7 3 11" xfId="5600"/>
    <cellStyle name="Normal 7 3 11 2" xfId="5601"/>
    <cellStyle name="Normal 7 3 12" xfId="5602"/>
    <cellStyle name="Normal 7 3 12 2" xfId="5603"/>
    <cellStyle name="Normal 7 3 13" xfId="5604"/>
    <cellStyle name="Normal 7 3 2" xfId="5605"/>
    <cellStyle name="Normal 7 3 2 2" xfId="5606"/>
    <cellStyle name="Normal 7 3 2 2 2" xfId="5607"/>
    <cellStyle name="Normal 7 3 2 2 2 2" xfId="5608"/>
    <cellStyle name="Normal 7 3 2 2 2 2 2" xfId="5609"/>
    <cellStyle name="Normal 7 3 2 2 2 2 2 2" xfId="5610"/>
    <cellStyle name="Normal 7 3 2 2 2 2 3" xfId="5611"/>
    <cellStyle name="Normal 7 3 2 2 2 3" xfId="5612"/>
    <cellStyle name="Normal 7 3 2 2 2 3 2" xfId="5613"/>
    <cellStyle name="Normal 7 3 2 2 2 3 2 2" xfId="5614"/>
    <cellStyle name="Normal 7 3 2 2 2 3 3" xfId="5615"/>
    <cellStyle name="Normal 7 3 2 2 2 4" xfId="5616"/>
    <cellStyle name="Normal 7 3 2 2 2 4 2" xfId="5617"/>
    <cellStyle name="Normal 7 3 2 2 2 5" xfId="5618"/>
    <cellStyle name="Normal 7 3 2 2 2 5 2" xfId="5619"/>
    <cellStyle name="Normal 7 3 2 2 2 6" xfId="5620"/>
    <cellStyle name="Normal 7 3 2 2 3" xfId="5621"/>
    <cellStyle name="Normal 7 3 2 2 3 2" xfId="5622"/>
    <cellStyle name="Normal 7 3 2 2 3 2 2" xfId="5623"/>
    <cellStyle name="Normal 7 3 2 2 3 3" xfId="5624"/>
    <cellStyle name="Normal 7 3 2 2 4" xfId="5625"/>
    <cellStyle name="Normal 7 3 2 2 4 2" xfId="5626"/>
    <cellStyle name="Normal 7 3 2 2 4 2 2" xfId="5627"/>
    <cellStyle name="Normal 7 3 2 2 4 3" xfId="5628"/>
    <cellStyle name="Normal 7 3 2 2 5" xfId="5629"/>
    <cellStyle name="Normal 7 3 2 2 5 2" xfId="5630"/>
    <cellStyle name="Normal 7 3 2 2 6" xfId="5631"/>
    <cellStyle name="Normal 7 3 2 2 6 2" xfId="5632"/>
    <cellStyle name="Normal 7 3 2 2 7" xfId="5633"/>
    <cellStyle name="Normal 7 3 2 3" xfId="5634"/>
    <cellStyle name="Normal 7 3 2 3 2" xfId="5635"/>
    <cellStyle name="Normal 7 3 2 3 2 2" xfId="5636"/>
    <cellStyle name="Normal 7 3 2 3 2 2 2" xfId="5637"/>
    <cellStyle name="Normal 7 3 2 3 2 2 2 2" xfId="5638"/>
    <cellStyle name="Normal 7 3 2 3 2 2 3" xfId="5639"/>
    <cellStyle name="Normal 7 3 2 3 2 3" xfId="5640"/>
    <cellStyle name="Normal 7 3 2 3 2 3 2" xfId="5641"/>
    <cellStyle name="Normal 7 3 2 3 2 3 2 2" xfId="5642"/>
    <cellStyle name="Normal 7 3 2 3 2 3 3" xfId="5643"/>
    <cellStyle name="Normal 7 3 2 3 2 4" xfId="5644"/>
    <cellStyle name="Normal 7 3 2 3 2 4 2" xfId="5645"/>
    <cellStyle name="Normal 7 3 2 3 2 5" xfId="5646"/>
    <cellStyle name="Normal 7 3 2 3 2 5 2" xfId="5647"/>
    <cellStyle name="Normal 7 3 2 3 2 6" xfId="5648"/>
    <cellStyle name="Normal 7 3 2 3 3" xfId="5649"/>
    <cellStyle name="Normal 7 3 2 3 3 2" xfId="5650"/>
    <cellStyle name="Normal 7 3 2 3 3 2 2" xfId="5651"/>
    <cellStyle name="Normal 7 3 2 3 3 3" xfId="5652"/>
    <cellStyle name="Normal 7 3 2 3 4" xfId="5653"/>
    <cellStyle name="Normal 7 3 2 3 4 2" xfId="5654"/>
    <cellStyle name="Normal 7 3 2 3 4 2 2" xfId="5655"/>
    <cellStyle name="Normal 7 3 2 3 4 3" xfId="5656"/>
    <cellStyle name="Normal 7 3 2 3 5" xfId="5657"/>
    <cellStyle name="Normal 7 3 2 3 5 2" xfId="5658"/>
    <cellStyle name="Normal 7 3 2 3 6" xfId="5659"/>
    <cellStyle name="Normal 7 3 2 3 6 2" xfId="5660"/>
    <cellStyle name="Normal 7 3 2 3 7" xfId="5661"/>
    <cellStyle name="Normal 7 3 2 4" xfId="5662"/>
    <cellStyle name="Normal 7 3 2 4 2" xfId="5663"/>
    <cellStyle name="Normal 7 3 2 4 2 2" xfId="5664"/>
    <cellStyle name="Normal 7 3 2 4 2 2 2" xfId="5665"/>
    <cellStyle name="Normal 7 3 2 4 2 3" xfId="5666"/>
    <cellStyle name="Normal 7 3 2 4 3" xfId="5667"/>
    <cellStyle name="Normal 7 3 2 4 3 2" xfId="5668"/>
    <cellStyle name="Normal 7 3 2 4 3 2 2" xfId="5669"/>
    <cellStyle name="Normal 7 3 2 4 3 3" xfId="5670"/>
    <cellStyle name="Normal 7 3 2 4 4" xfId="5671"/>
    <cellStyle name="Normal 7 3 2 4 4 2" xfId="5672"/>
    <cellStyle name="Normal 7 3 2 4 5" xfId="5673"/>
    <cellStyle name="Normal 7 3 2 4 5 2" xfId="5674"/>
    <cellStyle name="Normal 7 3 2 4 6" xfId="5675"/>
    <cellStyle name="Normal 7 3 2 5" xfId="5676"/>
    <cellStyle name="Normal 7 3 2 5 2" xfId="5677"/>
    <cellStyle name="Normal 7 3 2 5 2 2" xfId="5678"/>
    <cellStyle name="Normal 7 3 2 5 3" xfId="5679"/>
    <cellStyle name="Normal 7 3 2 6" xfId="5680"/>
    <cellStyle name="Normal 7 3 2 6 2" xfId="5681"/>
    <cellStyle name="Normal 7 3 2 6 2 2" xfId="5682"/>
    <cellStyle name="Normal 7 3 2 6 3" xfId="5683"/>
    <cellStyle name="Normal 7 3 2 7" xfId="5684"/>
    <cellStyle name="Normal 7 3 2 7 2" xfId="5685"/>
    <cellStyle name="Normal 7 3 2 8" xfId="5686"/>
    <cellStyle name="Normal 7 3 2 8 2" xfId="5687"/>
    <cellStyle name="Normal 7 3 2 9" xfId="5688"/>
    <cellStyle name="Normal 7 3 3" xfId="5689"/>
    <cellStyle name="Normal 7 3 3 2" xfId="5690"/>
    <cellStyle name="Normal 7 3 3 2 2" xfId="5691"/>
    <cellStyle name="Normal 7 3 3 2 2 2" xfId="5692"/>
    <cellStyle name="Normal 7 3 3 2 2 2 2" xfId="5693"/>
    <cellStyle name="Normal 7 3 3 2 2 2 2 2" xfId="5694"/>
    <cellStyle name="Normal 7 3 3 2 2 2 3" xfId="5695"/>
    <cellStyle name="Normal 7 3 3 2 2 3" xfId="5696"/>
    <cellStyle name="Normal 7 3 3 2 2 3 2" xfId="5697"/>
    <cellStyle name="Normal 7 3 3 2 2 3 2 2" xfId="5698"/>
    <cellStyle name="Normal 7 3 3 2 2 3 3" xfId="5699"/>
    <cellStyle name="Normal 7 3 3 2 2 4" xfId="5700"/>
    <cellStyle name="Normal 7 3 3 2 2 4 2" xfId="5701"/>
    <cellStyle name="Normal 7 3 3 2 2 5" xfId="5702"/>
    <cellStyle name="Normal 7 3 3 2 2 5 2" xfId="5703"/>
    <cellStyle name="Normal 7 3 3 2 2 6" xfId="5704"/>
    <cellStyle name="Normal 7 3 3 2 3" xfId="5705"/>
    <cellStyle name="Normal 7 3 3 2 3 2" xfId="5706"/>
    <cellStyle name="Normal 7 3 3 2 3 2 2" xfId="5707"/>
    <cellStyle name="Normal 7 3 3 2 3 3" xfId="5708"/>
    <cellStyle name="Normal 7 3 3 2 4" xfId="5709"/>
    <cellStyle name="Normal 7 3 3 2 4 2" xfId="5710"/>
    <cellStyle name="Normal 7 3 3 2 4 2 2" xfId="5711"/>
    <cellStyle name="Normal 7 3 3 2 4 3" xfId="5712"/>
    <cellStyle name="Normal 7 3 3 2 5" xfId="5713"/>
    <cellStyle name="Normal 7 3 3 2 5 2" xfId="5714"/>
    <cellStyle name="Normal 7 3 3 2 6" xfId="5715"/>
    <cellStyle name="Normal 7 3 3 2 6 2" xfId="5716"/>
    <cellStyle name="Normal 7 3 3 2 7" xfId="5717"/>
    <cellStyle name="Normal 7 3 3 3" xfId="5718"/>
    <cellStyle name="Normal 7 3 3 3 2" xfId="5719"/>
    <cellStyle name="Normal 7 3 3 3 2 2" xfId="5720"/>
    <cellStyle name="Normal 7 3 3 3 2 2 2" xfId="5721"/>
    <cellStyle name="Normal 7 3 3 3 2 2 2 2" xfId="5722"/>
    <cellStyle name="Normal 7 3 3 3 2 2 3" xfId="5723"/>
    <cellStyle name="Normal 7 3 3 3 2 3" xfId="5724"/>
    <cellStyle name="Normal 7 3 3 3 2 3 2" xfId="5725"/>
    <cellStyle name="Normal 7 3 3 3 2 3 2 2" xfId="5726"/>
    <cellStyle name="Normal 7 3 3 3 2 3 3" xfId="5727"/>
    <cellStyle name="Normal 7 3 3 3 2 4" xfId="5728"/>
    <cellStyle name="Normal 7 3 3 3 2 4 2" xfId="5729"/>
    <cellStyle name="Normal 7 3 3 3 2 5" xfId="5730"/>
    <cellStyle name="Normal 7 3 3 3 2 5 2" xfId="5731"/>
    <cellStyle name="Normal 7 3 3 3 2 6" xfId="5732"/>
    <cellStyle name="Normal 7 3 3 3 3" xfId="5733"/>
    <cellStyle name="Normal 7 3 3 3 3 2" xfId="5734"/>
    <cellStyle name="Normal 7 3 3 3 3 2 2" xfId="5735"/>
    <cellStyle name="Normal 7 3 3 3 3 3" xfId="5736"/>
    <cellStyle name="Normal 7 3 3 3 4" xfId="5737"/>
    <cellStyle name="Normal 7 3 3 3 4 2" xfId="5738"/>
    <cellStyle name="Normal 7 3 3 3 4 2 2" xfId="5739"/>
    <cellStyle name="Normal 7 3 3 3 4 3" xfId="5740"/>
    <cellStyle name="Normal 7 3 3 3 5" xfId="5741"/>
    <cellStyle name="Normal 7 3 3 3 5 2" xfId="5742"/>
    <cellStyle name="Normal 7 3 3 3 6" xfId="5743"/>
    <cellStyle name="Normal 7 3 3 3 6 2" xfId="5744"/>
    <cellStyle name="Normal 7 3 3 3 7" xfId="5745"/>
    <cellStyle name="Normal 7 3 3 4" xfId="5746"/>
    <cellStyle name="Normal 7 3 3 4 2" xfId="5747"/>
    <cellStyle name="Normal 7 3 3 4 2 2" xfId="5748"/>
    <cellStyle name="Normal 7 3 3 4 2 2 2" xfId="5749"/>
    <cellStyle name="Normal 7 3 3 4 2 3" xfId="5750"/>
    <cellStyle name="Normal 7 3 3 4 3" xfId="5751"/>
    <cellStyle name="Normal 7 3 3 4 3 2" xfId="5752"/>
    <cellStyle name="Normal 7 3 3 4 3 2 2" xfId="5753"/>
    <cellStyle name="Normal 7 3 3 4 3 3" xfId="5754"/>
    <cellStyle name="Normal 7 3 3 4 4" xfId="5755"/>
    <cellStyle name="Normal 7 3 3 4 4 2" xfId="5756"/>
    <cellStyle name="Normal 7 3 3 4 5" xfId="5757"/>
    <cellStyle name="Normal 7 3 3 4 5 2" xfId="5758"/>
    <cellStyle name="Normal 7 3 3 4 6" xfId="5759"/>
    <cellStyle name="Normal 7 3 3 5" xfId="5760"/>
    <cellStyle name="Normal 7 3 3 5 2" xfId="5761"/>
    <cellStyle name="Normal 7 3 3 5 2 2" xfId="5762"/>
    <cellStyle name="Normal 7 3 3 5 3" xfId="5763"/>
    <cellStyle name="Normal 7 3 3 6" xfId="5764"/>
    <cellStyle name="Normal 7 3 3 6 2" xfId="5765"/>
    <cellStyle name="Normal 7 3 3 6 2 2" xfId="5766"/>
    <cellStyle name="Normal 7 3 3 6 3" xfId="5767"/>
    <cellStyle name="Normal 7 3 3 7" xfId="5768"/>
    <cellStyle name="Normal 7 3 3 7 2" xfId="5769"/>
    <cellStyle name="Normal 7 3 3 8" xfId="5770"/>
    <cellStyle name="Normal 7 3 3 8 2" xfId="5771"/>
    <cellStyle name="Normal 7 3 3 9" xfId="5772"/>
    <cellStyle name="Normal 7 3 4" xfId="5773"/>
    <cellStyle name="Normal 7 3 4 2" xfId="5774"/>
    <cellStyle name="Normal 7 3 4 2 2" xfId="5775"/>
    <cellStyle name="Normal 7 3 4 2 2 2" xfId="5776"/>
    <cellStyle name="Normal 7 3 4 2 2 2 2" xfId="5777"/>
    <cellStyle name="Normal 7 3 4 2 2 3" xfId="5778"/>
    <cellStyle name="Normal 7 3 4 2 3" xfId="5779"/>
    <cellStyle name="Normal 7 3 4 2 3 2" xfId="5780"/>
    <cellStyle name="Normal 7 3 4 2 3 2 2" xfId="5781"/>
    <cellStyle name="Normal 7 3 4 2 3 3" xfId="5782"/>
    <cellStyle name="Normal 7 3 4 2 4" xfId="5783"/>
    <cellStyle name="Normal 7 3 4 2 4 2" xfId="5784"/>
    <cellStyle name="Normal 7 3 4 2 5" xfId="5785"/>
    <cellStyle name="Normal 7 3 4 2 5 2" xfId="5786"/>
    <cellStyle name="Normal 7 3 4 2 6" xfId="5787"/>
    <cellStyle name="Normal 7 3 4 3" xfId="5788"/>
    <cellStyle name="Normal 7 3 4 3 2" xfId="5789"/>
    <cellStyle name="Normal 7 3 4 3 2 2" xfId="5790"/>
    <cellStyle name="Normal 7 3 4 3 3" xfId="5791"/>
    <cellStyle name="Normal 7 3 4 4" xfId="5792"/>
    <cellStyle name="Normal 7 3 4 4 2" xfId="5793"/>
    <cellStyle name="Normal 7 3 4 4 2 2" xfId="5794"/>
    <cellStyle name="Normal 7 3 4 4 3" xfId="5795"/>
    <cellStyle name="Normal 7 3 4 5" xfId="5796"/>
    <cellStyle name="Normal 7 3 4 5 2" xfId="5797"/>
    <cellStyle name="Normal 7 3 4 6" xfId="5798"/>
    <cellStyle name="Normal 7 3 4 6 2" xfId="5799"/>
    <cellStyle name="Normal 7 3 4 7" xfId="5800"/>
    <cellStyle name="Normal 7 3 5" xfId="5801"/>
    <cellStyle name="Normal 7 3 5 2" xfId="5802"/>
    <cellStyle name="Normal 7 3 5 2 2" xfId="5803"/>
    <cellStyle name="Normal 7 3 5 2 2 2" xfId="5804"/>
    <cellStyle name="Normal 7 3 5 2 2 2 2" xfId="5805"/>
    <cellStyle name="Normal 7 3 5 2 2 3" xfId="5806"/>
    <cellStyle name="Normal 7 3 5 2 3" xfId="5807"/>
    <cellStyle name="Normal 7 3 5 2 3 2" xfId="5808"/>
    <cellStyle name="Normal 7 3 5 2 3 2 2" xfId="5809"/>
    <cellStyle name="Normal 7 3 5 2 3 3" xfId="5810"/>
    <cellStyle name="Normal 7 3 5 2 4" xfId="5811"/>
    <cellStyle name="Normal 7 3 5 2 4 2" xfId="5812"/>
    <cellStyle name="Normal 7 3 5 2 5" xfId="5813"/>
    <cellStyle name="Normal 7 3 5 2 5 2" xfId="5814"/>
    <cellStyle name="Normal 7 3 5 2 6" xfId="5815"/>
    <cellStyle name="Normal 7 3 5 3" xfId="5816"/>
    <cellStyle name="Normal 7 3 5 3 2" xfId="5817"/>
    <cellStyle name="Normal 7 3 5 3 2 2" xfId="5818"/>
    <cellStyle name="Normal 7 3 5 3 3" xfId="5819"/>
    <cellStyle name="Normal 7 3 5 4" xfId="5820"/>
    <cellStyle name="Normal 7 3 5 4 2" xfId="5821"/>
    <cellStyle name="Normal 7 3 5 4 2 2" xfId="5822"/>
    <cellStyle name="Normal 7 3 5 4 3" xfId="5823"/>
    <cellStyle name="Normal 7 3 5 5" xfId="5824"/>
    <cellStyle name="Normal 7 3 5 5 2" xfId="5825"/>
    <cellStyle name="Normal 7 3 5 6" xfId="5826"/>
    <cellStyle name="Normal 7 3 5 6 2" xfId="5827"/>
    <cellStyle name="Normal 7 3 5 7" xfId="5828"/>
    <cellStyle name="Normal 7 3 6" xfId="5829"/>
    <cellStyle name="Normal 7 3 6 2" xfId="5830"/>
    <cellStyle name="Normal 7 3 6 2 2" xfId="5831"/>
    <cellStyle name="Normal 7 3 6 2 2 2" xfId="5832"/>
    <cellStyle name="Normal 7 3 6 2 3" xfId="5833"/>
    <cellStyle name="Normal 7 3 6 3" xfId="5834"/>
    <cellStyle name="Normal 7 3 6 3 2" xfId="5835"/>
    <cellStyle name="Normal 7 3 6 3 2 2" xfId="5836"/>
    <cellStyle name="Normal 7 3 6 3 3" xfId="5837"/>
    <cellStyle name="Normal 7 3 6 4" xfId="5838"/>
    <cellStyle name="Normal 7 3 6 4 2" xfId="5839"/>
    <cellStyle name="Normal 7 3 6 5" xfId="5840"/>
    <cellStyle name="Normal 7 3 6 5 2" xfId="5841"/>
    <cellStyle name="Normal 7 3 6 6" xfId="5842"/>
    <cellStyle name="Normal 7 3 7" xfId="5843"/>
    <cellStyle name="Normal 7 3 7 2" xfId="5844"/>
    <cellStyle name="Normal 7 3 7 2 2" xfId="5845"/>
    <cellStyle name="Normal 7 3 7 2 2 2" xfId="5846"/>
    <cellStyle name="Normal 7 3 7 2 3" xfId="5847"/>
    <cellStyle name="Normal 7 3 7 3" xfId="5848"/>
    <cellStyle name="Normal 7 3 7 3 2" xfId="5849"/>
    <cellStyle name="Normal 7 3 7 3 2 2" xfId="5850"/>
    <cellStyle name="Normal 7 3 7 3 3" xfId="5851"/>
    <cellStyle name="Normal 7 3 7 4" xfId="5852"/>
    <cellStyle name="Normal 7 3 7 4 2" xfId="5853"/>
    <cellStyle name="Normal 7 3 7 5" xfId="5854"/>
    <cellStyle name="Normal 7 3 7 5 2" xfId="5855"/>
    <cellStyle name="Normal 7 3 7 6" xfId="5856"/>
    <cellStyle name="Normal 7 3 8" xfId="5857"/>
    <cellStyle name="Normal 7 3 8 2" xfId="5858"/>
    <cellStyle name="Normal 7 3 8 2 2" xfId="5859"/>
    <cellStyle name="Normal 7 3 8 3" xfId="5860"/>
    <cellStyle name="Normal 7 3 9" xfId="5861"/>
    <cellStyle name="Normal 7 3 9 2" xfId="5862"/>
    <cellStyle name="Normal 7 3 9 2 2" xfId="5863"/>
    <cellStyle name="Normal 7 3 9 3" xfId="5864"/>
    <cellStyle name="Normal 7 4" xfId="5865"/>
    <cellStyle name="Normal 7 4 10" xfId="5866"/>
    <cellStyle name="Normal 7 4 10 2" xfId="5867"/>
    <cellStyle name="Normal 7 4 11" xfId="5868"/>
    <cellStyle name="Normal 7 4 11 2" xfId="5869"/>
    <cellStyle name="Normal 7 4 12" xfId="5870"/>
    <cellStyle name="Normal 7 4 2" xfId="5871"/>
    <cellStyle name="Normal 7 4 2 10" xfId="5872"/>
    <cellStyle name="Normal 7 4 2 10 2" xfId="5873"/>
    <cellStyle name="Normal 7 4 2 11" xfId="5874"/>
    <cellStyle name="Normal 7 4 2 2" xfId="5875"/>
    <cellStyle name="Normal 7 4 2 2 2" xfId="5876"/>
    <cellStyle name="Normal 7 4 2 2 2 2" xfId="5877"/>
    <cellStyle name="Normal 7 4 2 2 2 2 2" xfId="5878"/>
    <cellStyle name="Normal 7 4 2 2 2 2 2 2" xfId="5879"/>
    <cellStyle name="Normal 7 4 2 2 2 2 2 2 2" xfId="5880"/>
    <cellStyle name="Normal 7 4 2 2 2 2 2 3" xfId="5881"/>
    <cellStyle name="Normal 7 4 2 2 2 2 3" xfId="5882"/>
    <cellStyle name="Normal 7 4 2 2 2 2 3 2" xfId="5883"/>
    <cellStyle name="Normal 7 4 2 2 2 2 3 2 2" xfId="5884"/>
    <cellStyle name="Normal 7 4 2 2 2 2 3 3" xfId="5885"/>
    <cellStyle name="Normal 7 4 2 2 2 2 4" xfId="5886"/>
    <cellStyle name="Normal 7 4 2 2 2 2 4 2" xfId="5887"/>
    <cellStyle name="Normal 7 4 2 2 2 2 5" xfId="5888"/>
    <cellStyle name="Normal 7 4 2 2 2 2 5 2" xfId="5889"/>
    <cellStyle name="Normal 7 4 2 2 2 2 6" xfId="5890"/>
    <cellStyle name="Normal 7 4 2 2 2 3" xfId="5891"/>
    <cellStyle name="Normal 7 4 2 2 2 3 2" xfId="5892"/>
    <cellStyle name="Normal 7 4 2 2 2 3 2 2" xfId="5893"/>
    <cellStyle name="Normal 7 4 2 2 2 3 3" xfId="5894"/>
    <cellStyle name="Normal 7 4 2 2 2 4" xfId="5895"/>
    <cellStyle name="Normal 7 4 2 2 2 4 2" xfId="5896"/>
    <cellStyle name="Normal 7 4 2 2 2 4 2 2" xfId="5897"/>
    <cellStyle name="Normal 7 4 2 2 2 4 3" xfId="5898"/>
    <cellStyle name="Normal 7 4 2 2 2 5" xfId="5899"/>
    <cellStyle name="Normal 7 4 2 2 2 5 2" xfId="5900"/>
    <cellStyle name="Normal 7 4 2 2 2 6" xfId="5901"/>
    <cellStyle name="Normal 7 4 2 2 2 6 2" xfId="5902"/>
    <cellStyle name="Normal 7 4 2 2 2 7" xfId="5903"/>
    <cellStyle name="Normal 7 4 2 2 3" xfId="5904"/>
    <cellStyle name="Normal 7 4 2 2 3 2" xfId="5905"/>
    <cellStyle name="Normal 7 4 2 2 3 2 2" xfId="5906"/>
    <cellStyle name="Normal 7 4 2 2 3 2 2 2" xfId="5907"/>
    <cellStyle name="Normal 7 4 2 2 3 2 2 2 2" xfId="5908"/>
    <cellStyle name="Normal 7 4 2 2 3 2 2 3" xfId="5909"/>
    <cellStyle name="Normal 7 4 2 2 3 2 3" xfId="5910"/>
    <cellStyle name="Normal 7 4 2 2 3 2 3 2" xfId="5911"/>
    <cellStyle name="Normal 7 4 2 2 3 2 3 2 2" xfId="5912"/>
    <cellStyle name="Normal 7 4 2 2 3 2 3 3" xfId="5913"/>
    <cellStyle name="Normal 7 4 2 2 3 2 4" xfId="5914"/>
    <cellStyle name="Normal 7 4 2 2 3 2 4 2" xfId="5915"/>
    <cellStyle name="Normal 7 4 2 2 3 2 5" xfId="5916"/>
    <cellStyle name="Normal 7 4 2 2 3 2 5 2" xfId="5917"/>
    <cellStyle name="Normal 7 4 2 2 3 2 6" xfId="5918"/>
    <cellStyle name="Normal 7 4 2 2 3 3" xfId="5919"/>
    <cellStyle name="Normal 7 4 2 2 3 3 2" xfId="5920"/>
    <cellStyle name="Normal 7 4 2 2 3 3 2 2" xfId="5921"/>
    <cellStyle name="Normal 7 4 2 2 3 3 3" xfId="5922"/>
    <cellStyle name="Normal 7 4 2 2 3 4" xfId="5923"/>
    <cellStyle name="Normal 7 4 2 2 3 4 2" xfId="5924"/>
    <cellStyle name="Normal 7 4 2 2 3 4 2 2" xfId="5925"/>
    <cellStyle name="Normal 7 4 2 2 3 4 3" xfId="5926"/>
    <cellStyle name="Normal 7 4 2 2 3 5" xfId="5927"/>
    <cellStyle name="Normal 7 4 2 2 3 5 2" xfId="5928"/>
    <cellStyle name="Normal 7 4 2 2 3 6" xfId="5929"/>
    <cellStyle name="Normal 7 4 2 2 3 6 2" xfId="5930"/>
    <cellStyle name="Normal 7 4 2 2 3 7" xfId="5931"/>
    <cellStyle name="Normal 7 4 2 2 4" xfId="5932"/>
    <cellStyle name="Normal 7 4 2 2 4 2" xfId="5933"/>
    <cellStyle name="Normal 7 4 2 2 4 2 2" xfId="5934"/>
    <cellStyle name="Normal 7 4 2 2 4 2 2 2" xfId="5935"/>
    <cellStyle name="Normal 7 4 2 2 4 2 3" xfId="5936"/>
    <cellStyle name="Normal 7 4 2 2 4 3" xfId="5937"/>
    <cellStyle name="Normal 7 4 2 2 4 3 2" xfId="5938"/>
    <cellStyle name="Normal 7 4 2 2 4 3 2 2" xfId="5939"/>
    <cellStyle name="Normal 7 4 2 2 4 3 3" xfId="5940"/>
    <cellStyle name="Normal 7 4 2 2 4 4" xfId="5941"/>
    <cellStyle name="Normal 7 4 2 2 4 4 2" xfId="5942"/>
    <cellStyle name="Normal 7 4 2 2 4 5" xfId="5943"/>
    <cellStyle name="Normal 7 4 2 2 4 5 2" xfId="5944"/>
    <cellStyle name="Normal 7 4 2 2 4 6" xfId="5945"/>
    <cellStyle name="Normal 7 4 2 2 5" xfId="5946"/>
    <cellStyle name="Normal 7 4 2 2 5 2" xfId="5947"/>
    <cellStyle name="Normal 7 4 2 2 5 2 2" xfId="5948"/>
    <cellStyle name="Normal 7 4 2 2 5 3" xfId="5949"/>
    <cellStyle name="Normal 7 4 2 2 6" xfId="5950"/>
    <cellStyle name="Normal 7 4 2 2 6 2" xfId="5951"/>
    <cellStyle name="Normal 7 4 2 2 6 2 2" xfId="5952"/>
    <cellStyle name="Normal 7 4 2 2 6 3" xfId="5953"/>
    <cellStyle name="Normal 7 4 2 2 7" xfId="5954"/>
    <cellStyle name="Normal 7 4 2 2 7 2" xfId="5955"/>
    <cellStyle name="Normal 7 4 2 2 8" xfId="5956"/>
    <cellStyle name="Normal 7 4 2 2 8 2" xfId="5957"/>
    <cellStyle name="Normal 7 4 2 2 9" xfId="5958"/>
    <cellStyle name="Normal 7 4 2 3" xfId="5959"/>
    <cellStyle name="Normal 7 4 2 3 2" xfId="5960"/>
    <cellStyle name="Normal 7 4 2 3 2 2" xfId="5961"/>
    <cellStyle name="Normal 7 4 2 3 2 2 2" xfId="5962"/>
    <cellStyle name="Normal 7 4 2 3 2 2 2 2" xfId="5963"/>
    <cellStyle name="Normal 7 4 2 3 2 2 3" xfId="5964"/>
    <cellStyle name="Normal 7 4 2 3 2 3" xfId="5965"/>
    <cellStyle name="Normal 7 4 2 3 2 3 2" xfId="5966"/>
    <cellStyle name="Normal 7 4 2 3 2 3 2 2" xfId="5967"/>
    <cellStyle name="Normal 7 4 2 3 2 3 3" xfId="5968"/>
    <cellStyle name="Normal 7 4 2 3 2 4" xfId="5969"/>
    <cellStyle name="Normal 7 4 2 3 2 4 2" xfId="5970"/>
    <cellStyle name="Normal 7 4 2 3 2 5" xfId="5971"/>
    <cellStyle name="Normal 7 4 2 3 2 5 2" xfId="5972"/>
    <cellStyle name="Normal 7 4 2 3 2 6" xfId="5973"/>
    <cellStyle name="Normal 7 4 2 3 3" xfId="5974"/>
    <cellStyle name="Normal 7 4 2 3 3 2" xfId="5975"/>
    <cellStyle name="Normal 7 4 2 3 3 2 2" xfId="5976"/>
    <cellStyle name="Normal 7 4 2 3 3 3" xfId="5977"/>
    <cellStyle name="Normal 7 4 2 3 4" xfId="5978"/>
    <cellStyle name="Normal 7 4 2 3 4 2" xfId="5979"/>
    <cellStyle name="Normal 7 4 2 3 4 2 2" xfId="5980"/>
    <cellStyle name="Normal 7 4 2 3 4 3" xfId="5981"/>
    <cellStyle name="Normal 7 4 2 3 5" xfId="5982"/>
    <cellStyle name="Normal 7 4 2 3 5 2" xfId="5983"/>
    <cellStyle name="Normal 7 4 2 3 6" xfId="5984"/>
    <cellStyle name="Normal 7 4 2 3 6 2" xfId="5985"/>
    <cellStyle name="Normal 7 4 2 3 7" xfId="5986"/>
    <cellStyle name="Normal 7 4 2 4" xfId="5987"/>
    <cellStyle name="Normal 7 4 2 4 2" xfId="5988"/>
    <cellStyle name="Normal 7 4 2 4 2 2" xfId="5989"/>
    <cellStyle name="Normal 7 4 2 4 2 2 2" xfId="5990"/>
    <cellStyle name="Normal 7 4 2 4 2 2 2 2" xfId="5991"/>
    <cellStyle name="Normal 7 4 2 4 2 2 3" xfId="5992"/>
    <cellStyle name="Normal 7 4 2 4 2 3" xfId="5993"/>
    <cellStyle name="Normal 7 4 2 4 2 3 2" xfId="5994"/>
    <cellStyle name="Normal 7 4 2 4 2 3 2 2" xfId="5995"/>
    <cellStyle name="Normal 7 4 2 4 2 3 3" xfId="5996"/>
    <cellStyle name="Normal 7 4 2 4 2 4" xfId="5997"/>
    <cellStyle name="Normal 7 4 2 4 2 4 2" xfId="5998"/>
    <cellStyle name="Normal 7 4 2 4 2 5" xfId="5999"/>
    <cellStyle name="Normal 7 4 2 4 2 5 2" xfId="6000"/>
    <cellStyle name="Normal 7 4 2 4 2 6" xfId="6001"/>
    <cellStyle name="Normal 7 4 2 4 3" xfId="6002"/>
    <cellStyle name="Normal 7 4 2 4 3 2" xfId="6003"/>
    <cellStyle name="Normal 7 4 2 4 3 2 2" xfId="6004"/>
    <cellStyle name="Normal 7 4 2 4 3 3" xfId="6005"/>
    <cellStyle name="Normal 7 4 2 4 4" xfId="6006"/>
    <cellStyle name="Normal 7 4 2 4 4 2" xfId="6007"/>
    <cellStyle name="Normal 7 4 2 4 4 2 2" xfId="6008"/>
    <cellStyle name="Normal 7 4 2 4 4 3" xfId="6009"/>
    <cellStyle name="Normal 7 4 2 4 5" xfId="6010"/>
    <cellStyle name="Normal 7 4 2 4 5 2" xfId="6011"/>
    <cellStyle name="Normal 7 4 2 4 6" xfId="6012"/>
    <cellStyle name="Normal 7 4 2 4 6 2" xfId="6013"/>
    <cellStyle name="Normal 7 4 2 4 7" xfId="6014"/>
    <cellStyle name="Normal 7 4 2 4 7 2" xfId="6015"/>
    <cellStyle name="Normal 7 4 2 4 7 2 2" xfId="6016"/>
    <cellStyle name="Normal 7 4 2 4 7 3" xfId="6017"/>
    <cellStyle name="Normal 7 4 2 4 8" xfId="6018"/>
    <cellStyle name="Normal 7 4 2 5" xfId="6019"/>
    <cellStyle name="Normal 7 4 2 5 2" xfId="6020"/>
    <cellStyle name="Normal 7 4 2 5 2 2" xfId="6021"/>
    <cellStyle name="Normal 7 4 2 5 2 2 2" xfId="6022"/>
    <cellStyle name="Normal 7 4 2 5 2 3" xfId="6023"/>
    <cellStyle name="Normal 7 4 2 5 3" xfId="6024"/>
    <cellStyle name="Normal 7 4 2 5 3 2" xfId="6025"/>
    <cellStyle name="Normal 7 4 2 5 3 2 2" xfId="6026"/>
    <cellStyle name="Normal 7 4 2 5 3 3" xfId="6027"/>
    <cellStyle name="Normal 7 4 2 5 4" xfId="6028"/>
    <cellStyle name="Normal 7 4 2 5 4 2" xfId="6029"/>
    <cellStyle name="Normal 7 4 2 5 5" xfId="6030"/>
    <cellStyle name="Normal 7 4 2 5 5 2" xfId="6031"/>
    <cellStyle name="Normal 7 4 2 5 6" xfId="6032"/>
    <cellStyle name="Normal 7 4 2 6" xfId="6033"/>
    <cellStyle name="Normal 7 4 2 6 2" xfId="6034"/>
    <cellStyle name="Normal 7 4 2 6 2 2" xfId="6035"/>
    <cellStyle name="Normal 7 4 2 6 3" xfId="6036"/>
    <cellStyle name="Normal 7 4 2 7" xfId="6037"/>
    <cellStyle name="Normal 7 4 2 7 2" xfId="6038"/>
    <cellStyle name="Normal 7 4 2 7 2 2" xfId="6039"/>
    <cellStyle name="Normal 7 4 2 7 3" xfId="6040"/>
    <cellStyle name="Normal 7 4 2 8" xfId="6041"/>
    <cellStyle name="Normal 7 4 2 8 2" xfId="6042"/>
    <cellStyle name="Normal 7 4 2 9" xfId="6043"/>
    <cellStyle name="Normal 7 4 2 9 2" xfId="6044"/>
    <cellStyle name="Normal 7 4 3" xfId="6045"/>
    <cellStyle name="Normal 7 4 3 2" xfId="6046"/>
    <cellStyle name="Normal 7 4 3 2 2" xfId="6047"/>
    <cellStyle name="Normal 7 4 3 2 2 2" xfId="6048"/>
    <cellStyle name="Normal 7 4 3 2 2 2 2" xfId="6049"/>
    <cellStyle name="Normal 7 4 3 2 2 2 2 2" xfId="6050"/>
    <cellStyle name="Normal 7 4 3 2 2 2 3" xfId="6051"/>
    <cellStyle name="Normal 7 4 3 2 2 3" xfId="6052"/>
    <cellStyle name="Normal 7 4 3 2 2 3 2" xfId="6053"/>
    <cellStyle name="Normal 7 4 3 2 2 3 2 2" xfId="6054"/>
    <cellStyle name="Normal 7 4 3 2 2 3 3" xfId="6055"/>
    <cellStyle name="Normal 7 4 3 2 2 4" xfId="6056"/>
    <cellStyle name="Normal 7 4 3 2 2 4 2" xfId="6057"/>
    <cellStyle name="Normal 7 4 3 2 2 5" xfId="6058"/>
    <cellStyle name="Normal 7 4 3 2 2 5 2" xfId="6059"/>
    <cellStyle name="Normal 7 4 3 2 2 6" xfId="6060"/>
    <cellStyle name="Normal 7 4 3 2 3" xfId="6061"/>
    <cellStyle name="Normal 7 4 3 2 3 2" xfId="6062"/>
    <cellStyle name="Normal 7 4 3 2 3 2 2" xfId="6063"/>
    <cellStyle name="Normal 7 4 3 2 3 3" xfId="6064"/>
    <cellStyle name="Normal 7 4 3 2 4" xfId="6065"/>
    <cellStyle name="Normal 7 4 3 2 4 2" xfId="6066"/>
    <cellStyle name="Normal 7 4 3 2 4 2 2" xfId="6067"/>
    <cellStyle name="Normal 7 4 3 2 4 3" xfId="6068"/>
    <cellStyle name="Normal 7 4 3 2 5" xfId="6069"/>
    <cellStyle name="Normal 7 4 3 2 5 2" xfId="6070"/>
    <cellStyle name="Normal 7 4 3 2 6" xfId="6071"/>
    <cellStyle name="Normal 7 4 3 2 6 2" xfId="6072"/>
    <cellStyle name="Normal 7 4 3 2 7" xfId="6073"/>
    <cellStyle name="Normal 7 4 3 3" xfId="6074"/>
    <cellStyle name="Normal 7 4 3 3 2" xfId="6075"/>
    <cellStyle name="Normal 7 4 3 3 2 2" xfId="6076"/>
    <cellStyle name="Normal 7 4 3 3 2 2 2" xfId="6077"/>
    <cellStyle name="Normal 7 4 3 3 2 2 2 2" xfId="6078"/>
    <cellStyle name="Normal 7 4 3 3 2 2 3" xfId="6079"/>
    <cellStyle name="Normal 7 4 3 3 2 3" xfId="6080"/>
    <cellStyle name="Normal 7 4 3 3 2 3 2" xfId="6081"/>
    <cellStyle name="Normal 7 4 3 3 2 3 2 2" xfId="6082"/>
    <cellStyle name="Normal 7 4 3 3 2 3 3" xfId="6083"/>
    <cellStyle name="Normal 7 4 3 3 2 4" xfId="6084"/>
    <cellStyle name="Normal 7 4 3 3 2 4 2" xfId="6085"/>
    <cellStyle name="Normal 7 4 3 3 2 5" xfId="6086"/>
    <cellStyle name="Normal 7 4 3 3 2 5 2" xfId="6087"/>
    <cellStyle name="Normal 7 4 3 3 2 6" xfId="6088"/>
    <cellStyle name="Normal 7 4 3 3 3" xfId="6089"/>
    <cellStyle name="Normal 7 4 3 3 3 2" xfId="6090"/>
    <cellStyle name="Normal 7 4 3 3 3 2 2" xfId="6091"/>
    <cellStyle name="Normal 7 4 3 3 3 3" xfId="6092"/>
    <cellStyle name="Normal 7 4 3 3 4" xfId="6093"/>
    <cellStyle name="Normal 7 4 3 3 4 2" xfId="6094"/>
    <cellStyle name="Normal 7 4 3 3 4 2 2" xfId="6095"/>
    <cellStyle name="Normal 7 4 3 3 4 3" xfId="6096"/>
    <cellStyle name="Normal 7 4 3 3 5" xfId="6097"/>
    <cellStyle name="Normal 7 4 3 3 5 2" xfId="6098"/>
    <cellStyle name="Normal 7 4 3 3 6" xfId="6099"/>
    <cellStyle name="Normal 7 4 3 3 6 2" xfId="6100"/>
    <cellStyle name="Normal 7 4 3 3 7" xfId="6101"/>
    <cellStyle name="Normal 7 4 3 4" xfId="6102"/>
    <cellStyle name="Normal 7 4 3 4 2" xfId="6103"/>
    <cellStyle name="Normal 7 4 3 4 2 2" xfId="6104"/>
    <cellStyle name="Normal 7 4 3 4 2 2 2" xfId="6105"/>
    <cellStyle name="Normal 7 4 3 4 2 3" xfId="6106"/>
    <cellStyle name="Normal 7 4 3 4 3" xfId="6107"/>
    <cellStyle name="Normal 7 4 3 4 3 2" xfId="6108"/>
    <cellStyle name="Normal 7 4 3 4 3 2 2" xfId="6109"/>
    <cellStyle name="Normal 7 4 3 4 3 3" xfId="6110"/>
    <cellStyle name="Normal 7 4 3 4 4" xfId="6111"/>
    <cellStyle name="Normal 7 4 3 4 4 2" xfId="6112"/>
    <cellStyle name="Normal 7 4 3 4 5" xfId="6113"/>
    <cellStyle name="Normal 7 4 3 4 5 2" xfId="6114"/>
    <cellStyle name="Normal 7 4 3 4 6" xfId="6115"/>
    <cellStyle name="Normal 7 4 3 5" xfId="6116"/>
    <cellStyle name="Normal 7 4 3 5 2" xfId="6117"/>
    <cellStyle name="Normal 7 4 3 5 2 2" xfId="6118"/>
    <cellStyle name="Normal 7 4 3 5 3" xfId="6119"/>
    <cellStyle name="Normal 7 4 3 6" xfId="6120"/>
    <cellStyle name="Normal 7 4 3 6 2" xfId="6121"/>
    <cellStyle name="Normal 7 4 3 6 2 2" xfId="6122"/>
    <cellStyle name="Normal 7 4 3 6 3" xfId="6123"/>
    <cellStyle name="Normal 7 4 3 7" xfId="6124"/>
    <cellStyle name="Normal 7 4 3 7 2" xfId="6125"/>
    <cellStyle name="Normal 7 4 3 8" xfId="6126"/>
    <cellStyle name="Normal 7 4 3 8 2" xfId="6127"/>
    <cellStyle name="Normal 7 4 3 9" xfId="6128"/>
    <cellStyle name="Normal 7 4 4" xfId="6129"/>
    <cellStyle name="Normal 7 4 4 2" xfId="6130"/>
    <cellStyle name="Normal 7 4 4 2 2" xfId="6131"/>
    <cellStyle name="Normal 7 4 4 2 2 2" xfId="6132"/>
    <cellStyle name="Normal 7 4 4 2 2 2 2" xfId="6133"/>
    <cellStyle name="Normal 7 4 4 2 2 3" xfId="6134"/>
    <cellStyle name="Normal 7 4 4 2 3" xfId="6135"/>
    <cellStyle name="Normal 7 4 4 2 3 2" xfId="6136"/>
    <cellStyle name="Normal 7 4 4 2 3 2 2" xfId="6137"/>
    <cellStyle name="Normal 7 4 4 2 3 3" xfId="6138"/>
    <cellStyle name="Normal 7 4 4 2 4" xfId="6139"/>
    <cellStyle name="Normal 7 4 4 2 4 2" xfId="6140"/>
    <cellStyle name="Normal 7 4 4 2 5" xfId="6141"/>
    <cellStyle name="Normal 7 4 4 2 5 2" xfId="6142"/>
    <cellStyle name="Normal 7 4 4 2 6" xfId="6143"/>
    <cellStyle name="Normal 7 4 4 3" xfId="6144"/>
    <cellStyle name="Normal 7 4 4 3 2" xfId="6145"/>
    <cellStyle name="Normal 7 4 4 3 2 2" xfId="6146"/>
    <cellStyle name="Normal 7 4 4 3 3" xfId="6147"/>
    <cellStyle name="Normal 7 4 4 4" xfId="6148"/>
    <cellStyle name="Normal 7 4 4 4 2" xfId="6149"/>
    <cellStyle name="Normal 7 4 4 4 2 2" xfId="6150"/>
    <cellStyle name="Normal 7 4 4 4 3" xfId="6151"/>
    <cellStyle name="Normal 7 4 4 5" xfId="6152"/>
    <cellStyle name="Normal 7 4 4 5 2" xfId="6153"/>
    <cellStyle name="Normal 7 4 4 6" xfId="6154"/>
    <cellStyle name="Normal 7 4 4 6 2" xfId="6155"/>
    <cellStyle name="Normal 7 4 4 7" xfId="6156"/>
    <cellStyle name="Normal 7 4 5" xfId="6157"/>
    <cellStyle name="Normal 7 4 5 2" xfId="6158"/>
    <cellStyle name="Normal 7 4 5 2 2" xfId="6159"/>
    <cellStyle name="Normal 7 4 5 2 2 2" xfId="6160"/>
    <cellStyle name="Normal 7 4 5 2 2 2 2" xfId="6161"/>
    <cellStyle name="Normal 7 4 5 2 2 3" xfId="6162"/>
    <cellStyle name="Normal 7 4 5 2 3" xfId="6163"/>
    <cellStyle name="Normal 7 4 5 2 3 2" xfId="6164"/>
    <cellStyle name="Normal 7 4 5 2 3 2 2" xfId="6165"/>
    <cellStyle name="Normal 7 4 5 2 3 3" xfId="6166"/>
    <cellStyle name="Normal 7 4 5 2 4" xfId="6167"/>
    <cellStyle name="Normal 7 4 5 2 4 2" xfId="6168"/>
    <cellStyle name="Normal 7 4 5 2 5" xfId="6169"/>
    <cellStyle name="Normal 7 4 5 2 5 2" xfId="6170"/>
    <cellStyle name="Normal 7 4 5 2 6" xfId="6171"/>
    <cellStyle name="Normal 7 4 5 3" xfId="6172"/>
    <cellStyle name="Normal 7 4 5 3 2" xfId="6173"/>
    <cellStyle name="Normal 7 4 5 3 2 2" xfId="6174"/>
    <cellStyle name="Normal 7 4 5 3 3" xfId="6175"/>
    <cellStyle name="Normal 7 4 5 4" xfId="6176"/>
    <cellStyle name="Normal 7 4 5 4 2" xfId="6177"/>
    <cellStyle name="Normal 7 4 5 4 2 2" xfId="6178"/>
    <cellStyle name="Normal 7 4 5 4 3" xfId="6179"/>
    <cellStyle name="Normal 7 4 5 5" xfId="6180"/>
    <cellStyle name="Normal 7 4 5 5 2" xfId="6181"/>
    <cellStyle name="Normal 7 4 5 6" xfId="6182"/>
    <cellStyle name="Normal 7 4 5 6 2" xfId="6183"/>
    <cellStyle name="Normal 7 4 5 7" xfId="6184"/>
    <cellStyle name="Normal 7 4 6" xfId="6185"/>
    <cellStyle name="Normal 7 4 6 2" xfId="6186"/>
    <cellStyle name="Normal 7 4 6 2 2" xfId="6187"/>
    <cellStyle name="Normal 7 4 6 2 2 2" xfId="6188"/>
    <cellStyle name="Normal 7 4 6 2 3" xfId="6189"/>
    <cellStyle name="Normal 7 4 6 3" xfId="6190"/>
    <cellStyle name="Normal 7 4 6 3 2" xfId="6191"/>
    <cellStyle name="Normal 7 4 6 3 2 2" xfId="6192"/>
    <cellStyle name="Normal 7 4 6 3 3" xfId="6193"/>
    <cellStyle name="Normal 7 4 6 4" xfId="6194"/>
    <cellStyle name="Normal 7 4 6 4 2" xfId="6195"/>
    <cellStyle name="Normal 7 4 6 5" xfId="6196"/>
    <cellStyle name="Normal 7 4 6 5 2" xfId="6197"/>
    <cellStyle name="Normal 7 4 6 6" xfId="6198"/>
    <cellStyle name="Normal 7 4 7" xfId="6199"/>
    <cellStyle name="Normal 7 4 7 2" xfId="6200"/>
    <cellStyle name="Normal 7 4 7 2 2" xfId="6201"/>
    <cellStyle name="Normal 7 4 7 3" xfId="6202"/>
    <cellStyle name="Normal 7 4 8" xfId="6203"/>
    <cellStyle name="Normal 7 4 8 2" xfId="6204"/>
    <cellStyle name="Normal 7 4 8 2 2" xfId="6205"/>
    <cellStyle name="Normal 7 4 8 3" xfId="6206"/>
    <cellStyle name="Normal 7 4 9" xfId="6207"/>
    <cellStyle name="Normal 7 4 9 2" xfId="6208"/>
    <cellStyle name="Normal 7 5" xfId="6209"/>
    <cellStyle name="Normal 7 5 2" xfId="6210"/>
    <cellStyle name="Normal 7 5 2 2" xfId="6211"/>
    <cellStyle name="Normal 7 5 2 2 2" xfId="6212"/>
    <cellStyle name="Normal 7 5 2 2 2 2" xfId="6213"/>
    <cellStyle name="Normal 7 5 2 2 2 2 2" xfId="6214"/>
    <cellStyle name="Normal 7 5 2 2 2 3" xfId="6215"/>
    <cellStyle name="Normal 7 5 2 2 3" xfId="6216"/>
    <cellStyle name="Normal 7 5 2 2 3 2" xfId="6217"/>
    <cellStyle name="Normal 7 5 2 2 3 2 2" xfId="6218"/>
    <cellStyle name="Normal 7 5 2 2 3 3" xfId="6219"/>
    <cellStyle name="Normal 7 5 2 2 4" xfId="6220"/>
    <cellStyle name="Normal 7 5 2 2 4 2" xfId="6221"/>
    <cellStyle name="Normal 7 5 2 2 5" xfId="6222"/>
    <cellStyle name="Normal 7 5 2 2 5 2" xfId="6223"/>
    <cellStyle name="Normal 7 5 2 2 6" xfId="6224"/>
    <cellStyle name="Normal 7 5 2 3" xfId="6225"/>
    <cellStyle name="Normal 7 5 2 3 2" xfId="6226"/>
    <cellStyle name="Normal 7 5 2 3 2 2" xfId="6227"/>
    <cellStyle name="Normal 7 5 2 3 3" xfId="6228"/>
    <cellStyle name="Normal 7 5 2 4" xfId="6229"/>
    <cellStyle name="Normal 7 5 2 4 2" xfId="6230"/>
    <cellStyle name="Normal 7 5 2 4 2 2" xfId="6231"/>
    <cellStyle name="Normal 7 5 2 4 3" xfId="6232"/>
    <cellStyle name="Normal 7 5 2 5" xfId="6233"/>
    <cellStyle name="Normal 7 5 2 5 2" xfId="6234"/>
    <cellStyle name="Normal 7 5 2 6" xfId="6235"/>
    <cellStyle name="Normal 7 5 2 6 2" xfId="6236"/>
    <cellStyle name="Normal 7 5 2 7" xfId="6237"/>
    <cellStyle name="Normal 7 5 3" xfId="6238"/>
    <cellStyle name="Normal 7 5 3 2" xfId="6239"/>
    <cellStyle name="Normal 7 5 3 2 2" xfId="6240"/>
    <cellStyle name="Normal 7 5 3 2 2 2" xfId="6241"/>
    <cellStyle name="Normal 7 5 3 2 2 2 2" xfId="6242"/>
    <cellStyle name="Normal 7 5 3 2 2 3" xfId="6243"/>
    <cellStyle name="Normal 7 5 3 2 3" xfId="6244"/>
    <cellStyle name="Normal 7 5 3 2 3 2" xfId="6245"/>
    <cellStyle name="Normal 7 5 3 2 3 2 2" xfId="6246"/>
    <cellStyle name="Normal 7 5 3 2 3 3" xfId="6247"/>
    <cellStyle name="Normal 7 5 3 2 4" xfId="6248"/>
    <cellStyle name="Normal 7 5 3 2 4 2" xfId="6249"/>
    <cellStyle name="Normal 7 5 3 2 5" xfId="6250"/>
    <cellStyle name="Normal 7 5 3 2 5 2" xfId="6251"/>
    <cellStyle name="Normal 7 5 3 2 6" xfId="6252"/>
    <cellStyle name="Normal 7 5 3 3" xfId="6253"/>
    <cellStyle name="Normal 7 5 3 3 2" xfId="6254"/>
    <cellStyle name="Normal 7 5 3 3 2 2" xfId="6255"/>
    <cellStyle name="Normal 7 5 3 3 3" xfId="6256"/>
    <cellStyle name="Normal 7 5 3 4" xfId="6257"/>
    <cellStyle name="Normal 7 5 3 4 2" xfId="6258"/>
    <cellStyle name="Normal 7 5 3 4 2 2" xfId="6259"/>
    <cellStyle name="Normal 7 5 3 4 3" xfId="6260"/>
    <cellStyle name="Normal 7 5 3 5" xfId="6261"/>
    <cellStyle name="Normal 7 5 3 5 2" xfId="6262"/>
    <cellStyle name="Normal 7 5 3 6" xfId="6263"/>
    <cellStyle name="Normal 7 5 3 6 2" xfId="6264"/>
    <cellStyle name="Normal 7 5 3 7" xfId="6265"/>
    <cellStyle name="Normal 7 5 4" xfId="6266"/>
    <cellStyle name="Normal 7 5 4 2" xfId="6267"/>
    <cellStyle name="Normal 7 5 4 2 2" xfId="6268"/>
    <cellStyle name="Normal 7 5 4 2 2 2" xfId="6269"/>
    <cellStyle name="Normal 7 5 4 2 3" xfId="6270"/>
    <cellStyle name="Normal 7 5 4 3" xfId="6271"/>
    <cellStyle name="Normal 7 5 4 3 2" xfId="6272"/>
    <cellStyle name="Normal 7 5 4 3 2 2" xfId="6273"/>
    <cellStyle name="Normal 7 5 4 3 3" xfId="6274"/>
    <cellStyle name="Normal 7 5 4 4" xfId="6275"/>
    <cellStyle name="Normal 7 5 4 4 2" xfId="6276"/>
    <cellStyle name="Normal 7 5 4 5" xfId="6277"/>
    <cellStyle name="Normal 7 5 4 5 2" xfId="6278"/>
    <cellStyle name="Normal 7 5 4 6" xfId="6279"/>
    <cellStyle name="Normal 7 5 5" xfId="6280"/>
    <cellStyle name="Normal 7 5 5 2" xfId="6281"/>
    <cellStyle name="Normal 7 5 5 2 2" xfId="6282"/>
    <cellStyle name="Normal 7 5 5 3" xfId="6283"/>
    <cellStyle name="Normal 7 5 6" xfId="6284"/>
    <cellStyle name="Normal 7 5 6 2" xfId="6285"/>
    <cellStyle name="Normal 7 5 6 2 2" xfId="6286"/>
    <cellStyle name="Normal 7 5 6 3" xfId="6287"/>
    <cellStyle name="Normal 7 5 7" xfId="6288"/>
    <cellStyle name="Normal 7 5 7 2" xfId="6289"/>
    <cellStyle name="Normal 7 5 8" xfId="6290"/>
    <cellStyle name="Normal 7 5 8 2" xfId="6291"/>
    <cellStyle name="Normal 7 5 9" xfId="6292"/>
    <cellStyle name="Normal 7 6" xfId="6293"/>
    <cellStyle name="Normal 7 6 2" xfId="6294"/>
    <cellStyle name="Normal 7 6 2 2" xfId="6295"/>
    <cellStyle name="Normal 7 6 2 2 2" xfId="6296"/>
    <cellStyle name="Normal 7 6 2 2 2 2" xfId="6297"/>
    <cellStyle name="Normal 7 6 2 2 3" xfId="6298"/>
    <cellStyle name="Normal 7 6 2 3" xfId="6299"/>
    <cellStyle name="Normal 7 6 2 3 2" xfId="6300"/>
    <cellStyle name="Normal 7 6 2 3 2 2" xfId="6301"/>
    <cellStyle name="Normal 7 6 2 3 3" xfId="6302"/>
    <cellStyle name="Normal 7 6 2 4" xfId="6303"/>
    <cellStyle name="Normal 7 6 2 4 2" xfId="6304"/>
    <cellStyle name="Normal 7 6 2 5" xfId="6305"/>
    <cellStyle name="Normal 7 6 2 5 2" xfId="6306"/>
    <cellStyle name="Normal 7 6 2 6" xfId="6307"/>
    <cellStyle name="Normal 7 6 3" xfId="6308"/>
    <cellStyle name="Normal 7 6 3 2" xfId="6309"/>
    <cellStyle name="Normal 7 6 3 2 2" xfId="6310"/>
    <cellStyle name="Normal 7 6 3 3" xfId="6311"/>
    <cellStyle name="Normal 7 6 4" xfId="6312"/>
    <cellStyle name="Normal 7 6 4 2" xfId="6313"/>
    <cellStyle name="Normal 7 6 4 2 2" xfId="6314"/>
    <cellStyle name="Normal 7 6 4 3" xfId="6315"/>
    <cellStyle name="Normal 7 6 5" xfId="6316"/>
    <cellStyle name="Normal 7 6 5 2" xfId="6317"/>
    <cellStyle name="Normal 7 6 6" xfId="6318"/>
    <cellStyle name="Normal 7 6 6 2" xfId="6319"/>
    <cellStyle name="Normal 7 6 7" xfId="6320"/>
    <cellStyle name="Normal 7 7" xfId="6321"/>
    <cellStyle name="Normal 7 7 2" xfId="6322"/>
    <cellStyle name="Normal 7 7 2 2" xfId="6323"/>
    <cellStyle name="Normal 7 7 2 2 2" xfId="6324"/>
    <cellStyle name="Normal 7 7 2 2 2 2" xfId="6325"/>
    <cellStyle name="Normal 7 7 2 2 3" xfId="6326"/>
    <cellStyle name="Normal 7 7 2 3" xfId="6327"/>
    <cellStyle name="Normal 7 7 2 3 2" xfId="6328"/>
    <cellStyle name="Normal 7 7 2 3 2 2" xfId="6329"/>
    <cellStyle name="Normal 7 7 2 3 3" xfId="6330"/>
    <cellStyle name="Normal 7 7 2 4" xfId="6331"/>
    <cellStyle name="Normal 7 7 2 4 2" xfId="6332"/>
    <cellStyle name="Normal 7 7 2 5" xfId="6333"/>
    <cellStyle name="Normal 7 7 2 5 2" xfId="6334"/>
    <cellStyle name="Normal 7 7 2 6" xfId="6335"/>
    <cellStyle name="Normal 7 7 3" xfId="6336"/>
    <cellStyle name="Normal 7 7 3 2" xfId="6337"/>
    <cellStyle name="Normal 7 7 3 2 2" xfId="6338"/>
    <cellStyle name="Normal 7 7 3 3" xfId="6339"/>
    <cellStyle name="Normal 7 7 4" xfId="6340"/>
    <cellStyle name="Normal 7 7 4 2" xfId="6341"/>
    <cellStyle name="Normal 7 7 4 2 2" xfId="6342"/>
    <cellStyle name="Normal 7 7 4 3" xfId="6343"/>
    <cellStyle name="Normal 7 7 5" xfId="6344"/>
    <cellStyle name="Normal 7 7 5 2" xfId="6345"/>
    <cellStyle name="Normal 7 7 6" xfId="6346"/>
    <cellStyle name="Normal 7 7 6 2" xfId="6347"/>
    <cellStyle name="Normal 7 7 7" xfId="6348"/>
    <cellStyle name="Normal 7 8" xfId="6349"/>
    <cellStyle name="Normal 7 8 2" xfId="6350"/>
    <cellStyle name="Normal 7 8 2 2" xfId="6351"/>
    <cellStyle name="Normal 7 8 2 2 2" xfId="6352"/>
    <cellStyle name="Normal 7 8 2 3" xfId="6353"/>
    <cellStyle name="Normal 7 8 3" xfId="6354"/>
    <cellStyle name="Normal 7 8 3 2" xfId="6355"/>
    <cellStyle name="Normal 7 8 3 2 2" xfId="6356"/>
    <cellStyle name="Normal 7 8 3 3" xfId="6357"/>
    <cellStyle name="Normal 7 8 4" xfId="6358"/>
    <cellStyle name="Normal 7 8 4 2" xfId="6359"/>
    <cellStyle name="Normal 7 8 5" xfId="6360"/>
    <cellStyle name="Normal 7 8 5 2" xfId="6361"/>
    <cellStyle name="Normal 7 8 6" xfId="6362"/>
    <cellStyle name="Normal 7 9" xfId="6363"/>
    <cellStyle name="Normal 7 9 2" xfId="6364"/>
    <cellStyle name="Normal 7 9 2 2" xfId="6365"/>
    <cellStyle name="Normal 7 9 2 2 2" xfId="6366"/>
    <cellStyle name="Normal 7 9 2 3" xfId="6367"/>
    <cellStyle name="Normal 7 9 3" xfId="6368"/>
    <cellStyle name="Normal 7 9 3 2" xfId="6369"/>
    <cellStyle name="Normal 7 9 3 2 2" xfId="6370"/>
    <cellStyle name="Normal 7 9 3 3" xfId="6371"/>
    <cellStyle name="Normal 7 9 4" xfId="6372"/>
    <cellStyle name="Normal 7 9 4 2" xfId="6373"/>
    <cellStyle name="Normal 7 9 5" xfId="6374"/>
    <cellStyle name="Normal 7 9 5 2" xfId="6375"/>
    <cellStyle name="Normal 7 9 6" xfId="6376"/>
    <cellStyle name="Normal 7_BMT Performance Measures for ADM Review" xfId="6377"/>
    <cellStyle name="Normal 8" xfId="6378"/>
    <cellStyle name="Normal 8 10" xfId="6379"/>
    <cellStyle name="Normal 8 10 2" xfId="6380"/>
    <cellStyle name="Normal 8 10 2 2" xfId="6381"/>
    <cellStyle name="Normal 8 10 3" xfId="6382"/>
    <cellStyle name="Normal 8 11" xfId="6383"/>
    <cellStyle name="Normal 8 11 2" xfId="6384"/>
    <cellStyle name="Normal 8 12" xfId="6385"/>
    <cellStyle name="Normal 8 12 2" xfId="6386"/>
    <cellStyle name="Normal 8 13" xfId="6387"/>
    <cellStyle name="Normal 8 13 2" xfId="6388"/>
    <cellStyle name="Normal 8 14" xfId="6389"/>
    <cellStyle name="Normal 8 2" xfId="6390"/>
    <cellStyle name="Normal 8 2 10" xfId="6391"/>
    <cellStyle name="Normal 8 2 10 2" xfId="6392"/>
    <cellStyle name="Normal 8 2 11" xfId="6393"/>
    <cellStyle name="Normal 8 2 11 2" xfId="6394"/>
    <cellStyle name="Normal 8 2 12" xfId="6395"/>
    <cellStyle name="Normal 8 2 12 2" xfId="6396"/>
    <cellStyle name="Normal 8 2 13" xfId="6397"/>
    <cellStyle name="Normal 8 2 2" xfId="6398"/>
    <cellStyle name="Normal 8 2 2 10" xfId="6399"/>
    <cellStyle name="Normal 8 2 2 2" xfId="6400"/>
    <cellStyle name="Normal 8 2 2 2 2" xfId="6401"/>
    <cellStyle name="Normal 8 2 2 2 2 2" xfId="6402"/>
    <cellStyle name="Normal 8 2 2 2 2 2 2" xfId="6403"/>
    <cellStyle name="Normal 8 2 2 2 2 2 2 2" xfId="6404"/>
    <cellStyle name="Normal 8 2 2 2 2 2 3" xfId="6405"/>
    <cellStyle name="Normal 8 2 2 2 2 3" xfId="6406"/>
    <cellStyle name="Normal 8 2 2 2 2 3 2" xfId="6407"/>
    <cellStyle name="Normal 8 2 2 2 2 3 2 2" xfId="6408"/>
    <cellStyle name="Normal 8 2 2 2 2 3 3" xfId="6409"/>
    <cellStyle name="Normal 8 2 2 2 2 4" xfId="6410"/>
    <cellStyle name="Normal 8 2 2 2 2 4 2" xfId="6411"/>
    <cellStyle name="Normal 8 2 2 2 2 5" xfId="6412"/>
    <cellStyle name="Normal 8 2 2 2 2 5 2" xfId="6413"/>
    <cellStyle name="Normal 8 2 2 2 2 6" xfId="6414"/>
    <cellStyle name="Normal 8 2 2 2 3" xfId="6415"/>
    <cellStyle name="Normal 8 2 2 2 3 2" xfId="6416"/>
    <cellStyle name="Normal 8 2 2 2 3 2 2" xfId="6417"/>
    <cellStyle name="Normal 8 2 2 2 3 3" xfId="6418"/>
    <cellStyle name="Normal 8 2 2 2 4" xfId="6419"/>
    <cellStyle name="Normal 8 2 2 2 4 2" xfId="6420"/>
    <cellStyle name="Normal 8 2 2 2 4 2 2" xfId="6421"/>
    <cellStyle name="Normal 8 2 2 2 4 3" xfId="6422"/>
    <cellStyle name="Normal 8 2 2 2 5" xfId="6423"/>
    <cellStyle name="Normal 8 2 2 2 5 2" xfId="6424"/>
    <cellStyle name="Normal 8 2 2 2 6" xfId="6425"/>
    <cellStyle name="Normal 8 2 2 2 6 2" xfId="6426"/>
    <cellStyle name="Normal 8 2 2 2 7" xfId="6427"/>
    <cellStyle name="Normal 8 2 2 3" xfId="6428"/>
    <cellStyle name="Normal 8 2 2 3 2" xfId="6429"/>
    <cellStyle name="Normal 8 2 2 3 2 2" xfId="6430"/>
    <cellStyle name="Normal 8 2 2 3 2 2 2" xfId="6431"/>
    <cellStyle name="Normal 8 2 2 3 2 2 2 2" xfId="6432"/>
    <cellStyle name="Normal 8 2 2 3 2 2 3" xfId="6433"/>
    <cellStyle name="Normal 8 2 2 3 2 3" xfId="6434"/>
    <cellStyle name="Normal 8 2 2 3 2 3 2" xfId="6435"/>
    <cellStyle name="Normal 8 2 2 3 2 3 2 2" xfId="6436"/>
    <cellStyle name="Normal 8 2 2 3 2 3 3" xfId="6437"/>
    <cellStyle name="Normal 8 2 2 3 2 4" xfId="6438"/>
    <cellStyle name="Normal 8 2 2 3 2 4 2" xfId="6439"/>
    <cellStyle name="Normal 8 2 2 3 2 5" xfId="6440"/>
    <cellStyle name="Normal 8 2 2 3 2 5 2" xfId="6441"/>
    <cellStyle name="Normal 8 2 2 3 2 6" xfId="6442"/>
    <cellStyle name="Normal 8 2 2 3 3" xfId="6443"/>
    <cellStyle name="Normal 8 2 2 3 3 2" xfId="6444"/>
    <cellStyle name="Normal 8 2 2 3 3 2 2" xfId="6445"/>
    <cellStyle name="Normal 8 2 2 3 3 3" xfId="6446"/>
    <cellStyle name="Normal 8 2 2 3 4" xfId="6447"/>
    <cellStyle name="Normal 8 2 2 3 4 2" xfId="6448"/>
    <cellStyle name="Normal 8 2 2 3 4 2 2" xfId="6449"/>
    <cellStyle name="Normal 8 2 2 3 4 3" xfId="6450"/>
    <cellStyle name="Normal 8 2 2 3 5" xfId="6451"/>
    <cellStyle name="Normal 8 2 2 3 5 2" xfId="6452"/>
    <cellStyle name="Normal 8 2 2 3 6" xfId="6453"/>
    <cellStyle name="Normal 8 2 2 3 6 2" xfId="6454"/>
    <cellStyle name="Normal 8 2 2 3 7" xfId="6455"/>
    <cellStyle name="Normal 8 2 2 4" xfId="6456"/>
    <cellStyle name="Normal 8 2 2 4 2" xfId="6457"/>
    <cellStyle name="Normal 8 2 2 4 2 2" xfId="6458"/>
    <cellStyle name="Normal 8 2 2 4 2 2 2" xfId="6459"/>
    <cellStyle name="Normal 8 2 2 4 2 3" xfId="6460"/>
    <cellStyle name="Normal 8 2 2 4 3" xfId="6461"/>
    <cellStyle name="Normal 8 2 2 4 3 2" xfId="6462"/>
    <cellStyle name="Normal 8 2 2 4 3 2 2" xfId="6463"/>
    <cellStyle name="Normal 8 2 2 4 3 3" xfId="6464"/>
    <cellStyle name="Normal 8 2 2 4 4" xfId="6465"/>
    <cellStyle name="Normal 8 2 2 4 4 2" xfId="6466"/>
    <cellStyle name="Normal 8 2 2 4 5" xfId="6467"/>
    <cellStyle name="Normal 8 2 2 4 5 2" xfId="6468"/>
    <cellStyle name="Normal 8 2 2 4 6" xfId="6469"/>
    <cellStyle name="Normal 8 2 2 5" xfId="6470"/>
    <cellStyle name="Normal 8 2 2 5 2" xfId="6471"/>
    <cellStyle name="Normal 8 2 2 5 2 2" xfId="6472"/>
    <cellStyle name="Normal 8 2 2 5 2 2 2" xfId="6473"/>
    <cellStyle name="Normal 8 2 2 5 2 3" xfId="6474"/>
    <cellStyle name="Normal 8 2 2 5 3" xfId="6475"/>
    <cellStyle name="Normal 8 2 2 5 3 2" xfId="6476"/>
    <cellStyle name="Normal 8 2 2 5 3 2 2" xfId="6477"/>
    <cellStyle name="Normal 8 2 2 5 3 3" xfId="6478"/>
    <cellStyle name="Normal 8 2 2 5 4" xfId="6479"/>
    <cellStyle name="Normal 8 2 2 5 4 2" xfId="6480"/>
    <cellStyle name="Normal 8 2 2 5 5" xfId="6481"/>
    <cellStyle name="Normal 8 2 2 5 5 2" xfId="6482"/>
    <cellStyle name="Normal 8 2 2 5 6" xfId="6483"/>
    <cellStyle name="Normal 8 2 2 6" xfId="6484"/>
    <cellStyle name="Normal 8 2 2 6 2" xfId="6485"/>
    <cellStyle name="Normal 8 2 2 6 2 2" xfId="6486"/>
    <cellStyle name="Normal 8 2 2 6 3" xfId="6487"/>
    <cellStyle name="Normal 8 2 2 7" xfId="6488"/>
    <cellStyle name="Normal 8 2 2 7 2" xfId="6489"/>
    <cellStyle name="Normal 8 2 2 7 2 2" xfId="6490"/>
    <cellStyle name="Normal 8 2 2 7 3" xfId="6491"/>
    <cellStyle name="Normal 8 2 2 8" xfId="6492"/>
    <cellStyle name="Normal 8 2 2 8 2" xfId="6493"/>
    <cellStyle name="Normal 8 2 2 9" xfId="6494"/>
    <cellStyle name="Normal 8 2 2 9 2" xfId="6495"/>
    <cellStyle name="Normal 8 2 3" xfId="6496"/>
    <cellStyle name="Normal 8 2 3 2" xfId="6497"/>
    <cellStyle name="Normal 8 2 3 2 2" xfId="6498"/>
    <cellStyle name="Normal 8 2 3 2 2 2" xfId="6499"/>
    <cellStyle name="Normal 8 2 3 2 2 2 2" xfId="6500"/>
    <cellStyle name="Normal 8 2 3 2 2 2 2 2" xfId="6501"/>
    <cellStyle name="Normal 8 2 3 2 2 2 3" xfId="6502"/>
    <cellStyle name="Normal 8 2 3 2 2 3" xfId="6503"/>
    <cellStyle name="Normal 8 2 3 2 2 3 2" xfId="6504"/>
    <cellStyle name="Normal 8 2 3 2 2 3 2 2" xfId="6505"/>
    <cellStyle name="Normal 8 2 3 2 2 3 3" xfId="6506"/>
    <cellStyle name="Normal 8 2 3 2 2 4" xfId="6507"/>
    <cellStyle name="Normal 8 2 3 2 2 4 2" xfId="6508"/>
    <cellStyle name="Normal 8 2 3 2 2 5" xfId="6509"/>
    <cellStyle name="Normal 8 2 3 2 2 5 2" xfId="6510"/>
    <cellStyle name="Normal 8 2 3 2 2 6" xfId="6511"/>
    <cellStyle name="Normal 8 2 3 2 3" xfId="6512"/>
    <cellStyle name="Normal 8 2 3 2 3 2" xfId="6513"/>
    <cellStyle name="Normal 8 2 3 2 3 2 2" xfId="6514"/>
    <cellStyle name="Normal 8 2 3 2 3 3" xfId="6515"/>
    <cellStyle name="Normal 8 2 3 2 4" xfId="6516"/>
    <cellStyle name="Normal 8 2 3 2 4 2" xfId="6517"/>
    <cellStyle name="Normal 8 2 3 2 4 2 2" xfId="6518"/>
    <cellStyle name="Normal 8 2 3 2 4 3" xfId="6519"/>
    <cellStyle name="Normal 8 2 3 2 5" xfId="6520"/>
    <cellStyle name="Normal 8 2 3 2 5 2" xfId="6521"/>
    <cellStyle name="Normal 8 2 3 2 6" xfId="6522"/>
    <cellStyle name="Normal 8 2 3 2 6 2" xfId="6523"/>
    <cellStyle name="Normal 8 2 3 2 7" xfId="6524"/>
    <cellStyle name="Normal 8 2 3 3" xfId="6525"/>
    <cellStyle name="Normal 8 2 3 3 2" xfId="6526"/>
    <cellStyle name="Normal 8 2 3 3 2 2" xfId="6527"/>
    <cellStyle name="Normal 8 2 3 3 2 2 2" xfId="6528"/>
    <cellStyle name="Normal 8 2 3 3 2 2 2 2" xfId="6529"/>
    <cellStyle name="Normal 8 2 3 3 2 2 3" xfId="6530"/>
    <cellStyle name="Normal 8 2 3 3 2 3" xfId="6531"/>
    <cellStyle name="Normal 8 2 3 3 2 3 2" xfId="6532"/>
    <cellStyle name="Normal 8 2 3 3 2 3 2 2" xfId="6533"/>
    <cellStyle name="Normal 8 2 3 3 2 3 3" xfId="6534"/>
    <cellStyle name="Normal 8 2 3 3 2 4" xfId="6535"/>
    <cellStyle name="Normal 8 2 3 3 2 4 2" xfId="6536"/>
    <cellStyle name="Normal 8 2 3 3 2 5" xfId="6537"/>
    <cellStyle name="Normal 8 2 3 3 2 5 2" xfId="6538"/>
    <cellStyle name="Normal 8 2 3 3 2 6" xfId="6539"/>
    <cellStyle name="Normal 8 2 3 3 3" xfId="6540"/>
    <cellStyle name="Normal 8 2 3 3 3 2" xfId="6541"/>
    <cellStyle name="Normal 8 2 3 3 3 2 2" xfId="6542"/>
    <cellStyle name="Normal 8 2 3 3 3 3" xfId="6543"/>
    <cellStyle name="Normal 8 2 3 3 4" xfId="6544"/>
    <cellStyle name="Normal 8 2 3 3 4 2" xfId="6545"/>
    <cellStyle name="Normal 8 2 3 3 4 2 2" xfId="6546"/>
    <cellStyle name="Normal 8 2 3 3 4 3" xfId="6547"/>
    <cellStyle name="Normal 8 2 3 3 5" xfId="6548"/>
    <cellStyle name="Normal 8 2 3 3 5 2" xfId="6549"/>
    <cellStyle name="Normal 8 2 3 3 6" xfId="6550"/>
    <cellStyle name="Normal 8 2 3 3 6 2" xfId="6551"/>
    <cellStyle name="Normal 8 2 3 3 7" xfId="6552"/>
    <cellStyle name="Normal 8 2 3 4" xfId="6553"/>
    <cellStyle name="Normal 8 2 3 4 2" xfId="6554"/>
    <cellStyle name="Normal 8 2 3 4 2 2" xfId="6555"/>
    <cellStyle name="Normal 8 2 3 4 2 2 2" xfId="6556"/>
    <cellStyle name="Normal 8 2 3 4 2 3" xfId="6557"/>
    <cellStyle name="Normal 8 2 3 4 3" xfId="6558"/>
    <cellStyle name="Normal 8 2 3 4 3 2" xfId="6559"/>
    <cellStyle name="Normal 8 2 3 4 3 2 2" xfId="6560"/>
    <cellStyle name="Normal 8 2 3 4 3 3" xfId="6561"/>
    <cellStyle name="Normal 8 2 3 4 4" xfId="6562"/>
    <cellStyle name="Normal 8 2 3 4 4 2" xfId="6563"/>
    <cellStyle name="Normal 8 2 3 4 5" xfId="6564"/>
    <cellStyle name="Normal 8 2 3 4 5 2" xfId="6565"/>
    <cellStyle name="Normal 8 2 3 4 6" xfId="6566"/>
    <cellStyle name="Normal 8 2 3 5" xfId="6567"/>
    <cellStyle name="Normal 8 2 3 5 2" xfId="6568"/>
    <cellStyle name="Normal 8 2 3 5 2 2" xfId="6569"/>
    <cellStyle name="Normal 8 2 3 5 3" xfId="6570"/>
    <cellStyle name="Normal 8 2 3 6" xfId="6571"/>
    <cellStyle name="Normal 8 2 3 6 2" xfId="6572"/>
    <cellStyle name="Normal 8 2 3 6 2 2" xfId="6573"/>
    <cellStyle name="Normal 8 2 3 6 3" xfId="6574"/>
    <cellStyle name="Normal 8 2 3 7" xfId="6575"/>
    <cellStyle name="Normal 8 2 3 7 2" xfId="6576"/>
    <cellStyle name="Normal 8 2 3 8" xfId="6577"/>
    <cellStyle name="Normal 8 2 3 8 2" xfId="6578"/>
    <cellStyle name="Normal 8 2 3 9" xfId="6579"/>
    <cellStyle name="Normal 8 2 4" xfId="6580"/>
    <cellStyle name="Normal 8 2 4 2" xfId="6581"/>
    <cellStyle name="Normal 8 2 4 2 2" xfId="6582"/>
    <cellStyle name="Normal 8 2 4 2 2 2" xfId="6583"/>
    <cellStyle name="Normal 8 2 4 2 2 2 2" xfId="6584"/>
    <cellStyle name="Normal 8 2 4 2 2 3" xfId="6585"/>
    <cellStyle name="Normal 8 2 4 2 3" xfId="6586"/>
    <cellStyle name="Normal 8 2 4 2 3 2" xfId="6587"/>
    <cellStyle name="Normal 8 2 4 2 3 2 2" xfId="6588"/>
    <cellStyle name="Normal 8 2 4 2 3 3" xfId="6589"/>
    <cellStyle name="Normal 8 2 4 2 4" xfId="6590"/>
    <cellStyle name="Normal 8 2 4 2 4 2" xfId="6591"/>
    <cellStyle name="Normal 8 2 4 2 5" xfId="6592"/>
    <cellStyle name="Normal 8 2 4 2 5 2" xfId="6593"/>
    <cellStyle name="Normal 8 2 4 2 6" xfId="6594"/>
    <cellStyle name="Normal 8 2 4 3" xfId="6595"/>
    <cellStyle name="Normal 8 2 4 3 2" xfId="6596"/>
    <cellStyle name="Normal 8 2 4 3 2 2" xfId="6597"/>
    <cellStyle name="Normal 8 2 4 3 3" xfId="6598"/>
    <cellStyle name="Normal 8 2 4 4" xfId="6599"/>
    <cellStyle name="Normal 8 2 4 4 2" xfId="6600"/>
    <cellStyle name="Normal 8 2 4 4 2 2" xfId="6601"/>
    <cellStyle name="Normal 8 2 4 4 3" xfId="6602"/>
    <cellStyle name="Normal 8 2 4 5" xfId="6603"/>
    <cellStyle name="Normal 8 2 4 5 2" xfId="6604"/>
    <cellStyle name="Normal 8 2 4 6" xfId="6605"/>
    <cellStyle name="Normal 8 2 4 6 2" xfId="6606"/>
    <cellStyle name="Normal 8 2 4 7" xfId="6607"/>
    <cellStyle name="Normal 8 2 5" xfId="6608"/>
    <cellStyle name="Normal 8 2 5 2" xfId="6609"/>
    <cellStyle name="Normal 8 2 5 2 2" xfId="6610"/>
    <cellStyle name="Normal 8 2 5 2 2 2" xfId="6611"/>
    <cellStyle name="Normal 8 2 5 2 2 2 2" xfId="6612"/>
    <cellStyle name="Normal 8 2 5 2 2 3" xfId="6613"/>
    <cellStyle name="Normal 8 2 5 2 3" xfId="6614"/>
    <cellStyle name="Normal 8 2 5 2 3 2" xfId="6615"/>
    <cellStyle name="Normal 8 2 5 2 3 2 2" xfId="6616"/>
    <cellStyle name="Normal 8 2 5 2 3 3" xfId="6617"/>
    <cellStyle name="Normal 8 2 5 2 4" xfId="6618"/>
    <cellStyle name="Normal 8 2 5 2 4 2" xfId="6619"/>
    <cellStyle name="Normal 8 2 5 2 5" xfId="6620"/>
    <cellStyle name="Normal 8 2 5 2 5 2" xfId="6621"/>
    <cellStyle name="Normal 8 2 5 2 6" xfId="6622"/>
    <cellStyle name="Normal 8 2 5 3" xfId="6623"/>
    <cellStyle name="Normal 8 2 5 3 2" xfId="6624"/>
    <cellStyle name="Normal 8 2 5 3 2 2" xfId="6625"/>
    <cellStyle name="Normal 8 2 5 3 3" xfId="6626"/>
    <cellStyle name="Normal 8 2 5 4" xfId="6627"/>
    <cellStyle name="Normal 8 2 5 4 2" xfId="6628"/>
    <cellStyle name="Normal 8 2 5 4 2 2" xfId="6629"/>
    <cellStyle name="Normal 8 2 5 4 3" xfId="6630"/>
    <cellStyle name="Normal 8 2 5 5" xfId="6631"/>
    <cellStyle name="Normal 8 2 5 5 2" xfId="6632"/>
    <cellStyle name="Normal 8 2 5 6" xfId="6633"/>
    <cellStyle name="Normal 8 2 5 6 2" xfId="6634"/>
    <cellStyle name="Normal 8 2 5 7" xfId="6635"/>
    <cellStyle name="Normal 8 2 6" xfId="6636"/>
    <cellStyle name="Normal 8 2 6 2" xfId="6637"/>
    <cellStyle name="Normal 8 2 6 2 2" xfId="6638"/>
    <cellStyle name="Normal 8 2 6 2 2 2" xfId="6639"/>
    <cellStyle name="Normal 8 2 6 2 3" xfId="6640"/>
    <cellStyle name="Normal 8 2 6 3" xfId="6641"/>
    <cellStyle name="Normal 8 2 6 3 2" xfId="6642"/>
    <cellStyle name="Normal 8 2 6 3 2 2" xfId="6643"/>
    <cellStyle name="Normal 8 2 6 3 3" xfId="6644"/>
    <cellStyle name="Normal 8 2 6 4" xfId="6645"/>
    <cellStyle name="Normal 8 2 6 4 2" xfId="6646"/>
    <cellStyle name="Normal 8 2 6 5" xfId="6647"/>
    <cellStyle name="Normal 8 2 6 5 2" xfId="6648"/>
    <cellStyle name="Normal 8 2 6 6" xfId="6649"/>
    <cellStyle name="Normal 8 2 7" xfId="6650"/>
    <cellStyle name="Normal 8 2 7 2" xfId="6651"/>
    <cellStyle name="Normal 8 2 7 2 2" xfId="6652"/>
    <cellStyle name="Normal 8 2 7 2 2 2" xfId="6653"/>
    <cellStyle name="Normal 8 2 7 2 3" xfId="6654"/>
    <cellStyle name="Normal 8 2 7 3" xfId="6655"/>
    <cellStyle name="Normal 8 2 7 3 2" xfId="6656"/>
    <cellStyle name="Normal 8 2 7 3 2 2" xfId="6657"/>
    <cellStyle name="Normal 8 2 7 3 3" xfId="6658"/>
    <cellStyle name="Normal 8 2 7 4" xfId="6659"/>
    <cellStyle name="Normal 8 2 7 4 2" xfId="6660"/>
    <cellStyle name="Normal 8 2 7 5" xfId="6661"/>
    <cellStyle name="Normal 8 2 7 5 2" xfId="6662"/>
    <cellStyle name="Normal 8 2 7 6" xfId="6663"/>
    <cellStyle name="Normal 8 2 8" xfId="6664"/>
    <cellStyle name="Normal 8 2 8 2" xfId="6665"/>
    <cellStyle name="Normal 8 2 8 2 2" xfId="6666"/>
    <cellStyle name="Normal 8 2 8 3" xfId="6667"/>
    <cellStyle name="Normal 8 2 9" xfId="6668"/>
    <cellStyle name="Normal 8 2 9 2" xfId="6669"/>
    <cellStyle name="Normal 8 2 9 2 2" xfId="6670"/>
    <cellStyle name="Normal 8 2 9 3" xfId="6671"/>
    <cellStyle name="Normal 8 3" xfId="6672"/>
    <cellStyle name="Normal 8 3 10" xfId="6673"/>
    <cellStyle name="Normal 8 3 10 2" xfId="6674"/>
    <cellStyle name="Normal 8 3 11" xfId="6675"/>
    <cellStyle name="Normal 8 3 11 2" xfId="6676"/>
    <cellStyle name="Normal 8 3 12" xfId="6677"/>
    <cellStyle name="Normal 8 3 12 2" xfId="6678"/>
    <cellStyle name="Normal 8 3 13" xfId="6679"/>
    <cellStyle name="Normal 8 3 2" xfId="6680"/>
    <cellStyle name="Normal 8 3 2 2" xfId="6681"/>
    <cellStyle name="Normal 8 3 2 2 2" xfId="6682"/>
    <cellStyle name="Normal 8 3 2 2 2 2" xfId="6683"/>
    <cellStyle name="Normal 8 3 2 2 2 2 2" xfId="6684"/>
    <cellStyle name="Normal 8 3 2 2 2 2 2 2" xfId="6685"/>
    <cellStyle name="Normal 8 3 2 2 2 2 3" xfId="6686"/>
    <cellStyle name="Normal 8 3 2 2 2 3" xfId="6687"/>
    <cellStyle name="Normal 8 3 2 2 2 3 2" xfId="6688"/>
    <cellStyle name="Normal 8 3 2 2 2 3 2 2" xfId="6689"/>
    <cellStyle name="Normal 8 3 2 2 2 3 3" xfId="6690"/>
    <cellStyle name="Normal 8 3 2 2 2 4" xfId="6691"/>
    <cellStyle name="Normal 8 3 2 2 2 4 2" xfId="6692"/>
    <cellStyle name="Normal 8 3 2 2 2 5" xfId="6693"/>
    <cellStyle name="Normal 8 3 2 2 2 5 2" xfId="6694"/>
    <cellStyle name="Normal 8 3 2 2 2 6" xfId="6695"/>
    <cellStyle name="Normal 8 3 2 2 3" xfId="6696"/>
    <cellStyle name="Normal 8 3 2 2 3 2" xfId="6697"/>
    <cellStyle name="Normal 8 3 2 2 3 2 2" xfId="6698"/>
    <cellStyle name="Normal 8 3 2 2 3 3" xfId="6699"/>
    <cellStyle name="Normal 8 3 2 2 4" xfId="6700"/>
    <cellStyle name="Normal 8 3 2 2 4 2" xfId="6701"/>
    <cellStyle name="Normal 8 3 2 2 4 2 2" xfId="6702"/>
    <cellStyle name="Normal 8 3 2 2 4 3" xfId="6703"/>
    <cellStyle name="Normal 8 3 2 2 5" xfId="6704"/>
    <cellStyle name="Normal 8 3 2 2 5 2" xfId="6705"/>
    <cellStyle name="Normal 8 3 2 2 6" xfId="6706"/>
    <cellStyle name="Normal 8 3 2 2 6 2" xfId="6707"/>
    <cellStyle name="Normal 8 3 2 2 7" xfId="6708"/>
    <cellStyle name="Normal 8 3 2 3" xfId="6709"/>
    <cellStyle name="Normal 8 3 2 3 2" xfId="6710"/>
    <cellStyle name="Normal 8 3 2 3 2 2" xfId="6711"/>
    <cellStyle name="Normal 8 3 2 3 2 2 2" xfId="6712"/>
    <cellStyle name="Normal 8 3 2 3 2 2 2 2" xfId="6713"/>
    <cellStyle name="Normal 8 3 2 3 2 2 3" xfId="6714"/>
    <cellStyle name="Normal 8 3 2 3 2 3" xfId="6715"/>
    <cellStyle name="Normal 8 3 2 3 2 3 2" xfId="6716"/>
    <cellStyle name="Normal 8 3 2 3 2 3 2 2" xfId="6717"/>
    <cellStyle name="Normal 8 3 2 3 2 3 3" xfId="6718"/>
    <cellStyle name="Normal 8 3 2 3 2 4" xfId="6719"/>
    <cellStyle name="Normal 8 3 2 3 2 4 2" xfId="6720"/>
    <cellStyle name="Normal 8 3 2 3 2 5" xfId="6721"/>
    <cellStyle name="Normal 8 3 2 3 2 5 2" xfId="6722"/>
    <cellStyle name="Normal 8 3 2 3 2 6" xfId="6723"/>
    <cellStyle name="Normal 8 3 2 3 3" xfId="6724"/>
    <cellStyle name="Normal 8 3 2 3 3 2" xfId="6725"/>
    <cellStyle name="Normal 8 3 2 3 3 2 2" xfId="6726"/>
    <cellStyle name="Normal 8 3 2 3 3 3" xfId="6727"/>
    <cellStyle name="Normal 8 3 2 3 4" xfId="6728"/>
    <cellStyle name="Normal 8 3 2 3 4 2" xfId="6729"/>
    <cellStyle name="Normal 8 3 2 3 4 2 2" xfId="6730"/>
    <cellStyle name="Normal 8 3 2 3 4 3" xfId="6731"/>
    <cellStyle name="Normal 8 3 2 3 5" xfId="6732"/>
    <cellStyle name="Normal 8 3 2 3 5 2" xfId="6733"/>
    <cellStyle name="Normal 8 3 2 3 6" xfId="6734"/>
    <cellStyle name="Normal 8 3 2 3 6 2" xfId="6735"/>
    <cellStyle name="Normal 8 3 2 3 7" xfId="6736"/>
    <cellStyle name="Normal 8 3 2 4" xfId="6737"/>
    <cellStyle name="Normal 8 3 2 4 2" xfId="6738"/>
    <cellStyle name="Normal 8 3 2 4 2 2" xfId="6739"/>
    <cellStyle name="Normal 8 3 2 4 2 2 2" xfId="6740"/>
    <cellStyle name="Normal 8 3 2 4 2 3" xfId="6741"/>
    <cellStyle name="Normal 8 3 2 4 3" xfId="6742"/>
    <cellStyle name="Normal 8 3 2 4 3 2" xfId="6743"/>
    <cellStyle name="Normal 8 3 2 4 3 2 2" xfId="6744"/>
    <cellStyle name="Normal 8 3 2 4 3 3" xfId="6745"/>
    <cellStyle name="Normal 8 3 2 4 4" xfId="6746"/>
    <cellStyle name="Normal 8 3 2 4 4 2" xfId="6747"/>
    <cellStyle name="Normal 8 3 2 4 5" xfId="6748"/>
    <cellStyle name="Normal 8 3 2 4 5 2" xfId="6749"/>
    <cellStyle name="Normal 8 3 2 4 6" xfId="6750"/>
    <cellStyle name="Normal 8 3 2 5" xfId="6751"/>
    <cellStyle name="Normal 8 3 2 5 2" xfId="6752"/>
    <cellStyle name="Normal 8 3 2 5 2 2" xfId="6753"/>
    <cellStyle name="Normal 8 3 2 5 3" xfId="6754"/>
    <cellStyle name="Normal 8 3 2 6" xfId="6755"/>
    <cellStyle name="Normal 8 3 2 6 2" xfId="6756"/>
    <cellStyle name="Normal 8 3 2 6 2 2" xfId="6757"/>
    <cellStyle name="Normal 8 3 2 6 3" xfId="6758"/>
    <cellStyle name="Normal 8 3 2 7" xfId="6759"/>
    <cellStyle name="Normal 8 3 2 7 2" xfId="6760"/>
    <cellStyle name="Normal 8 3 2 8" xfId="6761"/>
    <cellStyle name="Normal 8 3 2 8 2" xfId="6762"/>
    <cellStyle name="Normal 8 3 2 9" xfId="6763"/>
    <cellStyle name="Normal 8 3 3" xfId="6764"/>
    <cellStyle name="Normal 8 3 3 2" xfId="6765"/>
    <cellStyle name="Normal 8 3 3 2 2" xfId="6766"/>
    <cellStyle name="Normal 8 3 3 2 2 2" xfId="6767"/>
    <cellStyle name="Normal 8 3 3 2 2 2 2" xfId="6768"/>
    <cellStyle name="Normal 8 3 3 2 2 2 2 2" xfId="6769"/>
    <cellStyle name="Normal 8 3 3 2 2 2 3" xfId="6770"/>
    <cellStyle name="Normal 8 3 3 2 2 3" xfId="6771"/>
    <cellStyle name="Normal 8 3 3 2 2 3 2" xfId="6772"/>
    <cellStyle name="Normal 8 3 3 2 2 3 2 2" xfId="6773"/>
    <cellStyle name="Normal 8 3 3 2 2 3 3" xfId="6774"/>
    <cellStyle name="Normal 8 3 3 2 2 4" xfId="6775"/>
    <cellStyle name="Normal 8 3 3 2 2 4 2" xfId="6776"/>
    <cellStyle name="Normal 8 3 3 2 2 5" xfId="6777"/>
    <cellStyle name="Normal 8 3 3 2 2 5 2" xfId="6778"/>
    <cellStyle name="Normal 8 3 3 2 2 6" xfId="6779"/>
    <cellStyle name="Normal 8 3 3 2 3" xfId="6780"/>
    <cellStyle name="Normal 8 3 3 2 3 2" xfId="6781"/>
    <cellStyle name="Normal 8 3 3 2 3 2 2" xfId="6782"/>
    <cellStyle name="Normal 8 3 3 2 3 3" xfId="6783"/>
    <cellStyle name="Normal 8 3 3 2 4" xfId="6784"/>
    <cellStyle name="Normal 8 3 3 2 4 2" xfId="6785"/>
    <cellStyle name="Normal 8 3 3 2 4 2 2" xfId="6786"/>
    <cellStyle name="Normal 8 3 3 2 4 3" xfId="6787"/>
    <cellStyle name="Normal 8 3 3 2 5" xfId="6788"/>
    <cellStyle name="Normal 8 3 3 2 5 2" xfId="6789"/>
    <cellStyle name="Normal 8 3 3 2 6" xfId="6790"/>
    <cellStyle name="Normal 8 3 3 2 6 2" xfId="6791"/>
    <cellStyle name="Normal 8 3 3 2 7" xfId="6792"/>
    <cellStyle name="Normal 8 3 3 3" xfId="6793"/>
    <cellStyle name="Normal 8 3 3 3 2" xfId="6794"/>
    <cellStyle name="Normal 8 3 3 3 2 2" xfId="6795"/>
    <cellStyle name="Normal 8 3 3 3 2 2 2" xfId="6796"/>
    <cellStyle name="Normal 8 3 3 3 2 2 2 2" xfId="6797"/>
    <cellStyle name="Normal 8 3 3 3 2 2 3" xfId="6798"/>
    <cellStyle name="Normal 8 3 3 3 2 3" xfId="6799"/>
    <cellStyle name="Normal 8 3 3 3 2 3 2" xfId="6800"/>
    <cellStyle name="Normal 8 3 3 3 2 3 2 2" xfId="6801"/>
    <cellStyle name="Normal 8 3 3 3 2 3 3" xfId="6802"/>
    <cellStyle name="Normal 8 3 3 3 2 4" xfId="6803"/>
    <cellStyle name="Normal 8 3 3 3 2 4 2" xfId="6804"/>
    <cellStyle name="Normal 8 3 3 3 2 5" xfId="6805"/>
    <cellStyle name="Normal 8 3 3 3 2 5 2" xfId="6806"/>
    <cellStyle name="Normal 8 3 3 3 2 6" xfId="6807"/>
    <cellStyle name="Normal 8 3 3 3 3" xfId="6808"/>
    <cellStyle name="Normal 8 3 3 3 3 2" xfId="6809"/>
    <cellStyle name="Normal 8 3 3 3 3 2 2" xfId="6810"/>
    <cellStyle name="Normal 8 3 3 3 3 3" xfId="6811"/>
    <cellStyle name="Normal 8 3 3 3 4" xfId="6812"/>
    <cellStyle name="Normal 8 3 3 3 4 2" xfId="6813"/>
    <cellStyle name="Normal 8 3 3 3 4 2 2" xfId="6814"/>
    <cellStyle name="Normal 8 3 3 3 4 3" xfId="6815"/>
    <cellStyle name="Normal 8 3 3 3 5" xfId="6816"/>
    <cellStyle name="Normal 8 3 3 3 5 2" xfId="6817"/>
    <cellStyle name="Normal 8 3 3 3 6" xfId="6818"/>
    <cellStyle name="Normal 8 3 3 3 6 2" xfId="6819"/>
    <cellStyle name="Normal 8 3 3 3 7" xfId="6820"/>
    <cellStyle name="Normal 8 3 3 4" xfId="6821"/>
    <cellStyle name="Normal 8 3 3 4 2" xfId="6822"/>
    <cellStyle name="Normal 8 3 3 4 2 2" xfId="6823"/>
    <cellStyle name="Normal 8 3 3 4 2 2 2" xfId="6824"/>
    <cellStyle name="Normal 8 3 3 4 2 3" xfId="6825"/>
    <cellStyle name="Normal 8 3 3 4 3" xfId="6826"/>
    <cellStyle name="Normal 8 3 3 4 3 2" xfId="6827"/>
    <cellStyle name="Normal 8 3 3 4 3 2 2" xfId="6828"/>
    <cellStyle name="Normal 8 3 3 4 3 3" xfId="6829"/>
    <cellStyle name="Normal 8 3 3 4 4" xfId="6830"/>
    <cellStyle name="Normal 8 3 3 4 4 2" xfId="6831"/>
    <cellStyle name="Normal 8 3 3 4 5" xfId="6832"/>
    <cellStyle name="Normal 8 3 3 4 5 2" xfId="6833"/>
    <cellStyle name="Normal 8 3 3 4 6" xfId="6834"/>
    <cellStyle name="Normal 8 3 3 5" xfId="6835"/>
    <cellStyle name="Normal 8 3 3 5 2" xfId="6836"/>
    <cellStyle name="Normal 8 3 3 5 2 2" xfId="6837"/>
    <cellStyle name="Normal 8 3 3 5 3" xfId="6838"/>
    <cellStyle name="Normal 8 3 3 6" xfId="6839"/>
    <cellStyle name="Normal 8 3 3 6 2" xfId="6840"/>
    <cellStyle name="Normal 8 3 3 6 2 2" xfId="6841"/>
    <cellStyle name="Normal 8 3 3 6 3" xfId="6842"/>
    <cellStyle name="Normal 8 3 3 7" xfId="6843"/>
    <cellStyle name="Normal 8 3 3 7 2" xfId="6844"/>
    <cellStyle name="Normal 8 3 3 8" xfId="6845"/>
    <cellStyle name="Normal 8 3 3 8 2" xfId="6846"/>
    <cellStyle name="Normal 8 3 3 9" xfId="6847"/>
    <cellStyle name="Normal 8 3 4" xfId="6848"/>
    <cellStyle name="Normal 8 3 4 2" xfId="6849"/>
    <cellStyle name="Normal 8 3 4 2 2" xfId="6850"/>
    <cellStyle name="Normal 8 3 4 2 2 2" xfId="6851"/>
    <cellStyle name="Normal 8 3 4 2 2 2 2" xfId="6852"/>
    <cellStyle name="Normal 8 3 4 2 2 3" xfId="6853"/>
    <cellStyle name="Normal 8 3 4 2 3" xfId="6854"/>
    <cellStyle name="Normal 8 3 4 2 3 2" xfId="6855"/>
    <cellStyle name="Normal 8 3 4 2 3 2 2" xfId="6856"/>
    <cellStyle name="Normal 8 3 4 2 3 3" xfId="6857"/>
    <cellStyle name="Normal 8 3 4 2 4" xfId="6858"/>
    <cellStyle name="Normal 8 3 4 2 4 2" xfId="6859"/>
    <cellStyle name="Normal 8 3 4 2 5" xfId="6860"/>
    <cellStyle name="Normal 8 3 4 2 5 2" xfId="6861"/>
    <cellStyle name="Normal 8 3 4 2 6" xfId="6862"/>
    <cellStyle name="Normal 8 3 4 3" xfId="6863"/>
    <cellStyle name="Normal 8 3 4 3 2" xfId="6864"/>
    <cellStyle name="Normal 8 3 4 3 2 2" xfId="6865"/>
    <cellStyle name="Normal 8 3 4 3 3" xfId="6866"/>
    <cellStyle name="Normal 8 3 4 4" xfId="6867"/>
    <cellStyle name="Normal 8 3 4 4 2" xfId="6868"/>
    <cellStyle name="Normal 8 3 4 4 2 2" xfId="6869"/>
    <cellStyle name="Normal 8 3 4 4 3" xfId="6870"/>
    <cellStyle name="Normal 8 3 4 5" xfId="6871"/>
    <cellStyle name="Normal 8 3 4 5 2" xfId="6872"/>
    <cellStyle name="Normal 8 3 4 6" xfId="6873"/>
    <cellStyle name="Normal 8 3 4 6 2" xfId="6874"/>
    <cellStyle name="Normal 8 3 4 7" xfId="6875"/>
    <cellStyle name="Normal 8 3 5" xfId="6876"/>
    <cellStyle name="Normal 8 3 5 2" xfId="6877"/>
    <cellStyle name="Normal 8 3 5 2 2" xfId="6878"/>
    <cellStyle name="Normal 8 3 5 2 2 2" xfId="6879"/>
    <cellStyle name="Normal 8 3 5 2 2 2 2" xfId="6880"/>
    <cellStyle name="Normal 8 3 5 2 2 3" xfId="6881"/>
    <cellStyle name="Normal 8 3 5 2 3" xfId="6882"/>
    <cellStyle name="Normal 8 3 5 2 3 2" xfId="6883"/>
    <cellStyle name="Normal 8 3 5 2 3 2 2" xfId="6884"/>
    <cellStyle name="Normal 8 3 5 2 3 3" xfId="6885"/>
    <cellStyle name="Normal 8 3 5 2 4" xfId="6886"/>
    <cellStyle name="Normal 8 3 5 2 4 2" xfId="6887"/>
    <cellStyle name="Normal 8 3 5 2 5" xfId="6888"/>
    <cellStyle name="Normal 8 3 5 2 5 2" xfId="6889"/>
    <cellStyle name="Normal 8 3 5 2 6" xfId="6890"/>
    <cellStyle name="Normal 8 3 5 3" xfId="6891"/>
    <cellStyle name="Normal 8 3 5 3 2" xfId="6892"/>
    <cellStyle name="Normal 8 3 5 3 2 2" xfId="6893"/>
    <cellStyle name="Normal 8 3 5 3 3" xfId="6894"/>
    <cellStyle name="Normal 8 3 5 4" xfId="6895"/>
    <cellStyle name="Normal 8 3 5 4 2" xfId="6896"/>
    <cellStyle name="Normal 8 3 5 4 2 2" xfId="6897"/>
    <cellStyle name="Normal 8 3 5 4 3" xfId="6898"/>
    <cellStyle name="Normal 8 3 5 5" xfId="6899"/>
    <cellStyle name="Normal 8 3 5 5 2" xfId="6900"/>
    <cellStyle name="Normal 8 3 5 6" xfId="6901"/>
    <cellStyle name="Normal 8 3 5 6 2" xfId="6902"/>
    <cellStyle name="Normal 8 3 5 7" xfId="6903"/>
    <cellStyle name="Normal 8 3 6" xfId="6904"/>
    <cellStyle name="Normal 8 3 6 2" xfId="6905"/>
    <cellStyle name="Normal 8 3 6 2 2" xfId="6906"/>
    <cellStyle name="Normal 8 3 6 2 2 2" xfId="6907"/>
    <cellStyle name="Normal 8 3 6 2 3" xfId="6908"/>
    <cellStyle name="Normal 8 3 6 3" xfId="6909"/>
    <cellStyle name="Normal 8 3 6 3 2" xfId="6910"/>
    <cellStyle name="Normal 8 3 6 3 2 2" xfId="6911"/>
    <cellStyle name="Normal 8 3 6 3 3" xfId="6912"/>
    <cellStyle name="Normal 8 3 6 4" xfId="6913"/>
    <cellStyle name="Normal 8 3 6 4 2" xfId="6914"/>
    <cellStyle name="Normal 8 3 6 5" xfId="6915"/>
    <cellStyle name="Normal 8 3 6 5 2" xfId="6916"/>
    <cellStyle name="Normal 8 3 6 6" xfId="6917"/>
    <cellStyle name="Normal 8 3 7" xfId="6918"/>
    <cellStyle name="Normal 8 3 7 2" xfId="6919"/>
    <cellStyle name="Normal 8 3 7 2 2" xfId="6920"/>
    <cellStyle name="Normal 8 3 7 2 2 2" xfId="6921"/>
    <cellStyle name="Normal 8 3 7 2 3" xfId="6922"/>
    <cellStyle name="Normal 8 3 7 3" xfId="6923"/>
    <cellStyle name="Normal 8 3 7 3 2" xfId="6924"/>
    <cellStyle name="Normal 8 3 7 3 2 2" xfId="6925"/>
    <cellStyle name="Normal 8 3 7 3 3" xfId="6926"/>
    <cellStyle name="Normal 8 3 7 4" xfId="6927"/>
    <cellStyle name="Normal 8 3 7 4 2" xfId="6928"/>
    <cellStyle name="Normal 8 3 7 5" xfId="6929"/>
    <cellStyle name="Normal 8 3 7 5 2" xfId="6930"/>
    <cellStyle name="Normal 8 3 7 6" xfId="6931"/>
    <cellStyle name="Normal 8 3 8" xfId="6932"/>
    <cellStyle name="Normal 8 3 8 2" xfId="6933"/>
    <cellStyle name="Normal 8 3 8 2 2" xfId="6934"/>
    <cellStyle name="Normal 8 3 8 3" xfId="6935"/>
    <cellStyle name="Normal 8 3 9" xfId="6936"/>
    <cellStyle name="Normal 8 3 9 2" xfId="6937"/>
    <cellStyle name="Normal 8 3 9 2 2" xfId="6938"/>
    <cellStyle name="Normal 8 3 9 3" xfId="6939"/>
    <cellStyle name="Normal 8 4" xfId="6940"/>
    <cellStyle name="Normal 8 4 2" xfId="6941"/>
    <cellStyle name="Normal 8 4 2 2" xfId="6942"/>
    <cellStyle name="Normal 8 4 2 2 2" xfId="6943"/>
    <cellStyle name="Normal 8 4 2 2 2 2" xfId="6944"/>
    <cellStyle name="Normal 8 4 2 2 2 2 2" xfId="6945"/>
    <cellStyle name="Normal 8 4 2 2 2 3" xfId="6946"/>
    <cellStyle name="Normal 8 4 2 2 3" xfId="6947"/>
    <cellStyle name="Normal 8 4 2 2 3 2" xfId="6948"/>
    <cellStyle name="Normal 8 4 2 2 3 2 2" xfId="6949"/>
    <cellStyle name="Normal 8 4 2 2 3 3" xfId="6950"/>
    <cellStyle name="Normal 8 4 2 2 4" xfId="6951"/>
    <cellStyle name="Normal 8 4 2 2 4 2" xfId="6952"/>
    <cellStyle name="Normal 8 4 2 2 5" xfId="6953"/>
    <cellStyle name="Normal 8 4 2 2 5 2" xfId="6954"/>
    <cellStyle name="Normal 8 4 2 2 6" xfId="6955"/>
    <cellStyle name="Normal 8 4 2 3" xfId="6956"/>
    <cellStyle name="Normal 8 4 2 3 2" xfId="6957"/>
    <cellStyle name="Normal 8 4 2 3 2 2" xfId="6958"/>
    <cellStyle name="Normal 8 4 2 3 3" xfId="6959"/>
    <cellStyle name="Normal 8 4 2 4" xfId="6960"/>
    <cellStyle name="Normal 8 4 2 4 2" xfId="6961"/>
    <cellStyle name="Normal 8 4 2 4 2 2" xfId="6962"/>
    <cellStyle name="Normal 8 4 2 4 3" xfId="6963"/>
    <cellStyle name="Normal 8 4 2 5" xfId="6964"/>
    <cellStyle name="Normal 8 4 2 5 2" xfId="6965"/>
    <cellStyle name="Normal 8 4 2 6" xfId="6966"/>
    <cellStyle name="Normal 8 4 2 6 2" xfId="6967"/>
    <cellStyle name="Normal 8 4 2 7" xfId="6968"/>
    <cellStyle name="Normal 8 4 3" xfId="6969"/>
    <cellStyle name="Normal 8 4 3 2" xfId="6970"/>
    <cellStyle name="Normal 8 4 3 2 2" xfId="6971"/>
    <cellStyle name="Normal 8 4 3 2 2 2" xfId="6972"/>
    <cellStyle name="Normal 8 4 3 2 2 2 2" xfId="6973"/>
    <cellStyle name="Normal 8 4 3 2 2 3" xfId="6974"/>
    <cellStyle name="Normal 8 4 3 2 3" xfId="6975"/>
    <cellStyle name="Normal 8 4 3 2 3 2" xfId="6976"/>
    <cellStyle name="Normal 8 4 3 2 3 2 2" xfId="6977"/>
    <cellStyle name="Normal 8 4 3 2 3 3" xfId="6978"/>
    <cellStyle name="Normal 8 4 3 2 4" xfId="6979"/>
    <cellStyle name="Normal 8 4 3 2 4 2" xfId="6980"/>
    <cellStyle name="Normal 8 4 3 2 5" xfId="6981"/>
    <cellStyle name="Normal 8 4 3 2 5 2" xfId="6982"/>
    <cellStyle name="Normal 8 4 3 2 6" xfId="6983"/>
    <cellStyle name="Normal 8 4 3 3" xfId="6984"/>
    <cellStyle name="Normal 8 4 3 3 2" xfId="6985"/>
    <cellStyle name="Normal 8 4 3 3 2 2" xfId="6986"/>
    <cellStyle name="Normal 8 4 3 3 3" xfId="6987"/>
    <cellStyle name="Normal 8 4 3 4" xfId="6988"/>
    <cellStyle name="Normal 8 4 3 4 2" xfId="6989"/>
    <cellStyle name="Normal 8 4 3 4 2 2" xfId="6990"/>
    <cellStyle name="Normal 8 4 3 4 3" xfId="6991"/>
    <cellStyle name="Normal 8 4 3 5" xfId="6992"/>
    <cellStyle name="Normal 8 4 3 5 2" xfId="6993"/>
    <cellStyle name="Normal 8 4 3 6" xfId="6994"/>
    <cellStyle name="Normal 8 4 3 6 2" xfId="6995"/>
    <cellStyle name="Normal 8 4 3 7" xfId="6996"/>
    <cellStyle name="Normal 8 4 4" xfId="6997"/>
    <cellStyle name="Normal 8 4 4 2" xfId="6998"/>
    <cellStyle name="Normal 8 4 4 2 2" xfId="6999"/>
    <cellStyle name="Normal 8 4 4 2 2 2" xfId="7000"/>
    <cellStyle name="Normal 8 4 4 2 3" xfId="7001"/>
    <cellStyle name="Normal 8 4 4 3" xfId="7002"/>
    <cellStyle name="Normal 8 4 4 3 2" xfId="7003"/>
    <cellStyle name="Normal 8 4 4 3 2 2" xfId="7004"/>
    <cellStyle name="Normal 8 4 4 3 3" xfId="7005"/>
    <cellStyle name="Normal 8 4 4 4" xfId="7006"/>
    <cellStyle name="Normal 8 4 4 4 2" xfId="7007"/>
    <cellStyle name="Normal 8 4 4 5" xfId="7008"/>
    <cellStyle name="Normal 8 4 4 5 2" xfId="7009"/>
    <cellStyle name="Normal 8 4 4 6" xfId="7010"/>
    <cellStyle name="Normal 8 4 5" xfId="7011"/>
    <cellStyle name="Normal 8 4 5 2" xfId="7012"/>
    <cellStyle name="Normal 8 4 5 2 2" xfId="7013"/>
    <cellStyle name="Normal 8 4 5 3" xfId="7014"/>
    <cellStyle name="Normal 8 4 6" xfId="7015"/>
    <cellStyle name="Normal 8 4 6 2" xfId="7016"/>
    <cellStyle name="Normal 8 4 6 2 2" xfId="7017"/>
    <cellStyle name="Normal 8 4 6 3" xfId="7018"/>
    <cellStyle name="Normal 8 4 7" xfId="7019"/>
    <cellStyle name="Normal 8 4 7 2" xfId="7020"/>
    <cellStyle name="Normal 8 4 8" xfId="7021"/>
    <cellStyle name="Normal 8 4 8 2" xfId="7022"/>
    <cellStyle name="Normal 8 4 9" xfId="7023"/>
    <cellStyle name="Normal 8 5" xfId="7024"/>
    <cellStyle name="Normal 8 5 2" xfId="7025"/>
    <cellStyle name="Normal 8 5 2 2" xfId="7026"/>
    <cellStyle name="Normal 8 5 2 2 2" xfId="7027"/>
    <cellStyle name="Normal 8 5 2 2 2 2" xfId="7028"/>
    <cellStyle name="Normal 8 5 2 2 3" xfId="7029"/>
    <cellStyle name="Normal 8 5 2 3" xfId="7030"/>
    <cellStyle name="Normal 8 5 2 3 2" xfId="7031"/>
    <cellStyle name="Normal 8 5 2 3 2 2" xfId="7032"/>
    <cellStyle name="Normal 8 5 2 3 3" xfId="7033"/>
    <cellStyle name="Normal 8 5 2 4" xfId="7034"/>
    <cellStyle name="Normal 8 5 2 4 2" xfId="7035"/>
    <cellStyle name="Normal 8 5 2 5" xfId="7036"/>
    <cellStyle name="Normal 8 5 2 5 2" xfId="7037"/>
    <cellStyle name="Normal 8 5 2 6" xfId="7038"/>
    <cellStyle name="Normal 8 5 3" xfId="7039"/>
    <cellStyle name="Normal 8 5 3 2" xfId="7040"/>
    <cellStyle name="Normal 8 5 3 2 2" xfId="7041"/>
    <cellStyle name="Normal 8 5 3 3" xfId="7042"/>
    <cellStyle name="Normal 8 5 4" xfId="7043"/>
    <cellStyle name="Normal 8 5 4 2" xfId="7044"/>
    <cellStyle name="Normal 8 5 4 2 2" xfId="7045"/>
    <cellStyle name="Normal 8 5 4 3" xfId="7046"/>
    <cellStyle name="Normal 8 5 5" xfId="7047"/>
    <cellStyle name="Normal 8 5 5 2" xfId="7048"/>
    <cellStyle name="Normal 8 5 6" xfId="7049"/>
    <cellStyle name="Normal 8 5 6 2" xfId="7050"/>
    <cellStyle name="Normal 8 5 7" xfId="7051"/>
    <cellStyle name="Normal 8 6" xfId="7052"/>
    <cellStyle name="Normal 8 6 2" xfId="7053"/>
    <cellStyle name="Normal 8 6 2 2" xfId="7054"/>
    <cellStyle name="Normal 8 6 2 2 2" xfId="7055"/>
    <cellStyle name="Normal 8 6 2 2 2 2" xfId="7056"/>
    <cellStyle name="Normal 8 6 2 2 3" xfId="7057"/>
    <cellStyle name="Normal 8 6 2 3" xfId="7058"/>
    <cellStyle name="Normal 8 6 2 3 2" xfId="7059"/>
    <cellStyle name="Normal 8 6 2 3 2 2" xfId="7060"/>
    <cellStyle name="Normal 8 6 2 3 3" xfId="7061"/>
    <cellStyle name="Normal 8 6 2 4" xfId="7062"/>
    <cellStyle name="Normal 8 6 2 4 2" xfId="7063"/>
    <cellStyle name="Normal 8 6 2 5" xfId="7064"/>
    <cellStyle name="Normal 8 6 2 5 2" xfId="7065"/>
    <cellStyle name="Normal 8 6 2 6" xfId="7066"/>
    <cellStyle name="Normal 8 6 3" xfId="7067"/>
    <cellStyle name="Normal 8 6 3 2" xfId="7068"/>
    <cellStyle name="Normal 8 6 3 2 2" xfId="7069"/>
    <cellStyle name="Normal 8 6 3 3" xfId="7070"/>
    <cellStyle name="Normal 8 6 4" xfId="7071"/>
    <cellStyle name="Normal 8 6 4 2" xfId="7072"/>
    <cellStyle name="Normal 8 6 4 2 2" xfId="7073"/>
    <cellStyle name="Normal 8 6 4 3" xfId="7074"/>
    <cellStyle name="Normal 8 6 5" xfId="7075"/>
    <cellStyle name="Normal 8 6 5 2" xfId="7076"/>
    <cellStyle name="Normal 8 6 6" xfId="7077"/>
    <cellStyle name="Normal 8 6 6 2" xfId="7078"/>
    <cellStyle name="Normal 8 6 7" xfId="7079"/>
    <cellStyle name="Normal 8 7" xfId="7080"/>
    <cellStyle name="Normal 8 7 2" xfId="7081"/>
    <cellStyle name="Normal 8 7 2 2" xfId="7082"/>
    <cellStyle name="Normal 8 7 2 2 2" xfId="7083"/>
    <cellStyle name="Normal 8 7 2 3" xfId="7084"/>
    <cellStyle name="Normal 8 7 3" xfId="7085"/>
    <cellStyle name="Normal 8 7 3 2" xfId="7086"/>
    <cellStyle name="Normal 8 7 3 2 2" xfId="7087"/>
    <cellStyle name="Normal 8 7 3 3" xfId="7088"/>
    <cellStyle name="Normal 8 7 4" xfId="7089"/>
    <cellStyle name="Normal 8 7 4 2" xfId="7090"/>
    <cellStyle name="Normal 8 7 5" xfId="7091"/>
    <cellStyle name="Normal 8 7 5 2" xfId="7092"/>
    <cellStyle name="Normal 8 7 6" xfId="7093"/>
    <cellStyle name="Normal 8 8" xfId="7094"/>
    <cellStyle name="Normal 8 8 2" xfId="7095"/>
    <cellStyle name="Normal 8 8 2 2" xfId="7096"/>
    <cellStyle name="Normal 8 8 2 2 2" xfId="7097"/>
    <cellStyle name="Normal 8 8 2 3" xfId="7098"/>
    <cellStyle name="Normal 8 8 3" xfId="7099"/>
    <cellStyle name="Normal 8 8 3 2" xfId="7100"/>
    <cellStyle name="Normal 8 8 3 2 2" xfId="7101"/>
    <cellStyle name="Normal 8 8 3 3" xfId="7102"/>
    <cellStyle name="Normal 8 8 4" xfId="7103"/>
    <cellStyle name="Normal 8 8 4 2" xfId="7104"/>
    <cellStyle name="Normal 8 8 5" xfId="7105"/>
    <cellStyle name="Normal 8 8 5 2" xfId="7106"/>
    <cellStyle name="Normal 8 8 6" xfId="7107"/>
    <cellStyle name="Normal 8 9" xfId="7108"/>
    <cellStyle name="Normal 8 9 2" xfId="7109"/>
    <cellStyle name="Normal 8 9 2 2" xfId="7110"/>
    <cellStyle name="Normal 8 9 3" xfId="7111"/>
    <cellStyle name="Normal 8_BMT Performance Measures for ADM Review" xfId="7112"/>
    <cellStyle name="Normal 9" xfId="7113"/>
    <cellStyle name="Normal 9 10" xfId="7114"/>
    <cellStyle name="Normal 9 10 2" xfId="7115"/>
    <cellStyle name="Normal 9 10 2 2" xfId="7116"/>
    <cellStyle name="Normal 9 10 3" xfId="7117"/>
    <cellStyle name="Normal 9 11" xfId="7118"/>
    <cellStyle name="Normal 9 11 2" xfId="7119"/>
    <cellStyle name="Normal 9 11 2 2" xfId="7120"/>
    <cellStyle name="Normal 9 11 3" xfId="7121"/>
    <cellStyle name="Normal 9 12" xfId="7122"/>
    <cellStyle name="Normal 9 12 2" xfId="7123"/>
    <cellStyle name="Normal 9 13" xfId="7124"/>
    <cellStyle name="Normal 9 13 2" xfId="7125"/>
    <cellStyle name="Normal 9 14" xfId="7126"/>
    <cellStyle name="Normal 9 14 2" xfId="7127"/>
    <cellStyle name="Normal 9 15" xfId="7128"/>
    <cellStyle name="Normal 9 2" xfId="7129"/>
    <cellStyle name="Normal 9 2 10" xfId="7130"/>
    <cellStyle name="Normal 9 2 10 2" xfId="7131"/>
    <cellStyle name="Normal 9 2 11" xfId="7132"/>
    <cellStyle name="Normal 9 2 11 2" xfId="7133"/>
    <cellStyle name="Normal 9 2 12" xfId="7134"/>
    <cellStyle name="Normal 9 2 2" xfId="7135"/>
    <cellStyle name="Normal 9 2 2 10" xfId="7136"/>
    <cellStyle name="Normal 9 2 2 10 2" xfId="7137"/>
    <cellStyle name="Normal 9 2 2 11" xfId="7138"/>
    <cellStyle name="Normal 9 2 2 2" xfId="7139"/>
    <cellStyle name="Normal 9 2 2 2 2" xfId="7140"/>
    <cellStyle name="Normal 9 2 2 2 2 2" xfId="7141"/>
    <cellStyle name="Normal 9 2 2 2 2 2 2" xfId="7142"/>
    <cellStyle name="Normal 9 2 2 2 2 2 2 2" xfId="7143"/>
    <cellStyle name="Normal 9 2 2 2 2 2 2 2 2" xfId="7144"/>
    <cellStyle name="Normal 9 2 2 2 2 2 2 3" xfId="7145"/>
    <cellStyle name="Normal 9 2 2 2 2 2 3" xfId="7146"/>
    <cellStyle name="Normal 9 2 2 2 2 2 3 2" xfId="7147"/>
    <cellStyle name="Normal 9 2 2 2 2 2 3 2 2" xfId="7148"/>
    <cellStyle name="Normal 9 2 2 2 2 2 3 3" xfId="7149"/>
    <cellStyle name="Normal 9 2 2 2 2 2 4" xfId="7150"/>
    <cellStyle name="Normal 9 2 2 2 2 2 4 2" xfId="7151"/>
    <cellStyle name="Normal 9 2 2 2 2 2 5" xfId="7152"/>
    <cellStyle name="Normal 9 2 2 2 2 2 5 2" xfId="7153"/>
    <cellStyle name="Normal 9 2 2 2 2 2 6" xfId="7154"/>
    <cellStyle name="Normal 9 2 2 2 2 3" xfId="7155"/>
    <cellStyle name="Normal 9 2 2 2 2 3 2" xfId="7156"/>
    <cellStyle name="Normal 9 2 2 2 2 3 2 2" xfId="7157"/>
    <cellStyle name="Normal 9 2 2 2 2 3 3" xfId="7158"/>
    <cellStyle name="Normal 9 2 2 2 2 4" xfId="7159"/>
    <cellStyle name="Normal 9 2 2 2 2 4 2" xfId="7160"/>
    <cellStyle name="Normal 9 2 2 2 2 4 2 2" xfId="7161"/>
    <cellStyle name="Normal 9 2 2 2 2 4 3" xfId="7162"/>
    <cellStyle name="Normal 9 2 2 2 2 5" xfId="7163"/>
    <cellStyle name="Normal 9 2 2 2 2 5 2" xfId="7164"/>
    <cellStyle name="Normal 9 2 2 2 2 6" xfId="7165"/>
    <cellStyle name="Normal 9 2 2 2 2 6 2" xfId="7166"/>
    <cellStyle name="Normal 9 2 2 2 2 7" xfId="7167"/>
    <cellStyle name="Normal 9 2 2 2 3" xfId="7168"/>
    <cellStyle name="Normal 9 2 2 2 3 2" xfId="7169"/>
    <cellStyle name="Normal 9 2 2 2 3 2 2" xfId="7170"/>
    <cellStyle name="Normal 9 2 2 2 3 2 2 2" xfId="7171"/>
    <cellStyle name="Normal 9 2 2 2 3 2 2 2 2" xfId="7172"/>
    <cellStyle name="Normal 9 2 2 2 3 2 2 3" xfId="7173"/>
    <cellStyle name="Normal 9 2 2 2 3 2 3" xfId="7174"/>
    <cellStyle name="Normal 9 2 2 2 3 2 3 2" xfId="7175"/>
    <cellStyle name="Normal 9 2 2 2 3 2 3 2 2" xfId="7176"/>
    <cellStyle name="Normal 9 2 2 2 3 2 3 3" xfId="7177"/>
    <cellStyle name="Normal 9 2 2 2 3 2 4" xfId="7178"/>
    <cellStyle name="Normal 9 2 2 2 3 2 4 2" xfId="7179"/>
    <cellStyle name="Normal 9 2 2 2 3 2 5" xfId="7180"/>
    <cellStyle name="Normal 9 2 2 2 3 2 5 2" xfId="7181"/>
    <cellStyle name="Normal 9 2 2 2 3 2 6" xfId="7182"/>
    <cellStyle name="Normal 9 2 2 2 3 3" xfId="7183"/>
    <cellStyle name="Normal 9 2 2 2 3 3 2" xfId="7184"/>
    <cellStyle name="Normal 9 2 2 2 3 3 2 2" xfId="7185"/>
    <cellStyle name="Normal 9 2 2 2 3 3 3" xfId="7186"/>
    <cellStyle name="Normal 9 2 2 2 3 4" xfId="7187"/>
    <cellStyle name="Normal 9 2 2 2 3 4 2" xfId="7188"/>
    <cellStyle name="Normal 9 2 2 2 3 4 2 2" xfId="7189"/>
    <cellStyle name="Normal 9 2 2 2 3 4 3" xfId="7190"/>
    <cellStyle name="Normal 9 2 2 2 3 5" xfId="7191"/>
    <cellStyle name="Normal 9 2 2 2 3 5 2" xfId="7192"/>
    <cellStyle name="Normal 9 2 2 2 3 6" xfId="7193"/>
    <cellStyle name="Normal 9 2 2 2 3 6 2" xfId="7194"/>
    <cellStyle name="Normal 9 2 2 2 3 7" xfId="7195"/>
    <cellStyle name="Normal 9 2 2 2 4" xfId="7196"/>
    <cellStyle name="Normal 9 2 2 2 4 2" xfId="7197"/>
    <cellStyle name="Normal 9 2 2 2 4 2 2" xfId="7198"/>
    <cellStyle name="Normal 9 2 2 2 4 2 2 2" xfId="7199"/>
    <cellStyle name="Normal 9 2 2 2 4 2 3" xfId="7200"/>
    <cellStyle name="Normal 9 2 2 2 4 3" xfId="7201"/>
    <cellStyle name="Normal 9 2 2 2 4 3 2" xfId="7202"/>
    <cellStyle name="Normal 9 2 2 2 4 3 2 2" xfId="7203"/>
    <cellStyle name="Normal 9 2 2 2 4 3 3" xfId="7204"/>
    <cellStyle name="Normal 9 2 2 2 4 4" xfId="7205"/>
    <cellStyle name="Normal 9 2 2 2 4 4 2" xfId="7206"/>
    <cellStyle name="Normal 9 2 2 2 4 5" xfId="7207"/>
    <cellStyle name="Normal 9 2 2 2 4 5 2" xfId="7208"/>
    <cellStyle name="Normal 9 2 2 2 4 6" xfId="7209"/>
    <cellStyle name="Normal 9 2 2 2 5" xfId="7210"/>
    <cellStyle name="Normal 9 2 2 2 5 2" xfId="7211"/>
    <cellStyle name="Normal 9 2 2 2 5 2 2" xfId="7212"/>
    <cellStyle name="Normal 9 2 2 2 5 3" xfId="7213"/>
    <cellStyle name="Normal 9 2 2 2 6" xfId="7214"/>
    <cellStyle name="Normal 9 2 2 2 6 2" xfId="7215"/>
    <cellStyle name="Normal 9 2 2 2 6 2 2" xfId="7216"/>
    <cellStyle name="Normal 9 2 2 2 6 3" xfId="7217"/>
    <cellStyle name="Normal 9 2 2 2 7" xfId="7218"/>
    <cellStyle name="Normal 9 2 2 2 7 2" xfId="7219"/>
    <cellStyle name="Normal 9 2 2 2 8" xfId="7220"/>
    <cellStyle name="Normal 9 2 2 2 8 2" xfId="7221"/>
    <cellStyle name="Normal 9 2 2 2 9" xfId="7222"/>
    <cellStyle name="Normal 9 2 2 3" xfId="7223"/>
    <cellStyle name="Normal 9 2 2 3 2" xfId="7224"/>
    <cellStyle name="Normal 9 2 2 3 2 2" xfId="7225"/>
    <cellStyle name="Normal 9 2 2 3 2 2 2" xfId="7226"/>
    <cellStyle name="Normal 9 2 2 3 2 2 2 2" xfId="7227"/>
    <cellStyle name="Normal 9 2 2 3 2 2 3" xfId="7228"/>
    <cellStyle name="Normal 9 2 2 3 2 3" xfId="7229"/>
    <cellStyle name="Normal 9 2 2 3 2 3 2" xfId="7230"/>
    <cellStyle name="Normal 9 2 2 3 2 3 2 2" xfId="7231"/>
    <cellStyle name="Normal 9 2 2 3 2 3 3" xfId="7232"/>
    <cellStyle name="Normal 9 2 2 3 2 4" xfId="7233"/>
    <cellStyle name="Normal 9 2 2 3 2 4 2" xfId="7234"/>
    <cellStyle name="Normal 9 2 2 3 2 5" xfId="7235"/>
    <cellStyle name="Normal 9 2 2 3 2 5 2" xfId="7236"/>
    <cellStyle name="Normal 9 2 2 3 2 6" xfId="7237"/>
    <cellStyle name="Normal 9 2 2 3 3" xfId="7238"/>
    <cellStyle name="Normal 9 2 2 3 3 2" xfId="7239"/>
    <cellStyle name="Normal 9 2 2 3 3 2 2" xfId="7240"/>
    <cellStyle name="Normal 9 2 2 3 3 3" xfId="7241"/>
    <cellStyle name="Normal 9 2 2 3 4" xfId="7242"/>
    <cellStyle name="Normal 9 2 2 3 4 2" xfId="7243"/>
    <cellStyle name="Normal 9 2 2 3 4 2 2" xfId="7244"/>
    <cellStyle name="Normal 9 2 2 3 4 3" xfId="7245"/>
    <cellStyle name="Normal 9 2 2 3 5" xfId="7246"/>
    <cellStyle name="Normal 9 2 2 3 5 2" xfId="7247"/>
    <cellStyle name="Normal 9 2 2 3 6" xfId="7248"/>
    <cellStyle name="Normal 9 2 2 3 6 2" xfId="7249"/>
    <cellStyle name="Normal 9 2 2 3 7" xfId="7250"/>
    <cellStyle name="Normal 9 2 2 4" xfId="7251"/>
    <cellStyle name="Normal 9 2 2 4 2" xfId="7252"/>
    <cellStyle name="Normal 9 2 2 4 2 2" xfId="7253"/>
    <cellStyle name="Normal 9 2 2 4 2 2 2" xfId="7254"/>
    <cellStyle name="Normal 9 2 2 4 2 2 2 2" xfId="7255"/>
    <cellStyle name="Normal 9 2 2 4 2 2 3" xfId="7256"/>
    <cellStyle name="Normal 9 2 2 4 2 3" xfId="7257"/>
    <cellStyle name="Normal 9 2 2 4 2 3 2" xfId="7258"/>
    <cellStyle name="Normal 9 2 2 4 2 3 2 2" xfId="7259"/>
    <cellStyle name="Normal 9 2 2 4 2 3 3" xfId="7260"/>
    <cellStyle name="Normal 9 2 2 4 2 4" xfId="7261"/>
    <cellStyle name="Normal 9 2 2 4 2 4 2" xfId="7262"/>
    <cellStyle name="Normal 9 2 2 4 2 5" xfId="7263"/>
    <cellStyle name="Normal 9 2 2 4 2 5 2" xfId="7264"/>
    <cellStyle name="Normal 9 2 2 4 2 6" xfId="7265"/>
    <cellStyle name="Normal 9 2 2 4 3" xfId="7266"/>
    <cellStyle name="Normal 9 2 2 4 3 2" xfId="7267"/>
    <cellStyle name="Normal 9 2 2 4 3 2 2" xfId="7268"/>
    <cellStyle name="Normal 9 2 2 4 3 3" xfId="7269"/>
    <cellStyle name="Normal 9 2 2 4 4" xfId="7270"/>
    <cellStyle name="Normal 9 2 2 4 4 2" xfId="7271"/>
    <cellStyle name="Normal 9 2 2 4 4 2 2" xfId="7272"/>
    <cellStyle name="Normal 9 2 2 4 4 3" xfId="7273"/>
    <cellStyle name="Normal 9 2 2 4 5" xfId="7274"/>
    <cellStyle name="Normal 9 2 2 4 5 2" xfId="7275"/>
    <cellStyle name="Normal 9 2 2 4 6" xfId="7276"/>
    <cellStyle name="Normal 9 2 2 4 6 2" xfId="7277"/>
    <cellStyle name="Normal 9 2 2 4 7" xfId="7278"/>
    <cellStyle name="Normal 9 2 2 4 7 2" xfId="7279"/>
    <cellStyle name="Normal 9 2 2 4 7 2 2" xfId="7280"/>
    <cellStyle name="Normal 9 2 2 4 7 3" xfId="7281"/>
    <cellStyle name="Normal 9 2 2 4 8" xfId="7282"/>
    <cellStyle name="Normal 9 2 2 5" xfId="7283"/>
    <cellStyle name="Normal 9 2 2 5 2" xfId="7284"/>
    <cellStyle name="Normal 9 2 2 5 2 2" xfId="7285"/>
    <cellStyle name="Normal 9 2 2 5 2 2 2" xfId="7286"/>
    <cellStyle name="Normal 9 2 2 5 2 3" xfId="7287"/>
    <cellStyle name="Normal 9 2 2 5 3" xfId="7288"/>
    <cellStyle name="Normal 9 2 2 5 3 2" xfId="7289"/>
    <cellStyle name="Normal 9 2 2 5 3 2 2" xfId="7290"/>
    <cellStyle name="Normal 9 2 2 5 3 3" xfId="7291"/>
    <cellStyle name="Normal 9 2 2 5 4" xfId="7292"/>
    <cellStyle name="Normal 9 2 2 5 4 2" xfId="7293"/>
    <cellStyle name="Normal 9 2 2 5 5" xfId="7294"/>
    <cellStyle name="Normal 9 2 2 5 5 2" xfId="7295"/>
    <cellStyle name="Normal 9 2 2 5 6" xfId="7296"/>
    <cellStyle name="Normal 9 2 2 6" xfId="7297"/>
    <cellStyle name="Normal 9 2 2 6 2" xfId="7298"/>
    <cellStyle name="Normal 9 2 2 6 2 2" xfId="7299"/>
    <cellStyle name="Normal 9 2 2 6 3" xfId="7300"/>
    <cellStyle name="Normal 9 2 2 7" xfId="7301"/>
    <cellStyle name="Normal 9 2 2 7 2" xfId="7302"/>
    <cellStyle name="Normal 9 2 2 7 2 2" xfId="7303"/>
    <cellStyle name="Normal 9 2 2 7 3" xfId="7304"/>
    <cellStyle name="Normal 9 2 2 8" xfId="7305"/>
    <cellStyle name="Normal 9 2 2 8 2" xfId="7306"/>
    <cellStyle name="Normal 9 2 2 9" xfId="7307"/>
    <cellStyle name="Normal 9 2 2 9 2" xfId="7308"/>
    <cellStyle name="Normal 9 2 3" xfId="7309"/>
    <cellStyle name="Normal 9 2 3 2" xfId="7310"/>
    <cellStyle name="Normal 9 2 3 2 2" xfId="7311"/>
    <cellStyle name="Normal 9 2 3 2 2 2" xfId="7312"/>
    <cellStyle name="Normal 9 2 3 2 2 2 2" xfId="7313"/>
    <cellStyle name="Normal 9 2 3 2 2 2 2 2" xfId="7314"/>
    <cellStyle name="Normal 9 2 3 2 2 2 3" xfId="7315"/>
    <cellStyle name="Normal 9 2 3 2 2 3" xfId="7316"/>
    <cellStyle name="Normal 9 2 3 2 2 3 2" xfId="7317"/>
    <cellStyle name="Normal 9 2 3 2 2 3 2 2" xfId="7318"/>
    <cellStyle name="Normal 9 2 3 2 2 3 3" xfId="7319"/>
    <cellStyle name="Normal 9 2 3 2 2 4" xfId="7320"/>
    <cellStyle name="Normal 9 2 3 2 2 4 2" xfId="7321"/>
    <cellStyle name="Normal 9 2 3 2 2 5" xfId="7322"/>
    <cellStyle name="Normal 9 2 3 2 2 5 2" xfId="7323"/>
    <cellStyle name="Normal 9 2 3 2 2 6" xfId="7324"/>
    <cellStyle name="Normal 9 2 3 2 3" xfId="7325"/>
    <cellStyle name="Normal 9 2 3 2 3 2" xfId="7326"/>
    <cellStyle name="Normal 9 2 3 2 3 2 2" xfId="7327"/>
    <cellStyle name="Normal 9 2 3 2 3 3" xfId="7328"/>
    <cellStyle name="Normal 9 2 3 2 4" xfId="7329"/>
    <cellStyle name="Normal 9 2 3 2 4 2" xfId="7330"/>
    <cellStyle name="Normal 9 2 3 2 4 2 2" xfId="7331"/>
    <cellStyle name="Normal 9 2 3 2 4 3" xfId="7332"/>
    <cellStyle name="Normal 9 2 3 2 5" xfId="7333"/>
    <cellStyle name="Normal 9 2 3 2 5 2" xfId="7334"/>
    <cellStyle name="Normal 9 2 3 2 6" xfId="7335"/>
    <cellStyle name="Normal 9 2 3 2 6 2" xfId="7336"/>
    <cellStyle name="Normal 9 2 3 2 7" xfId="7337"/>
    <cellStyle name="Normal 9 2 3 3" xfId="7338"/>
    <cellStyle name="Normal 9 2 3 3 2" xfId="7339"/>
    <cellStyle name="Normal 9 2 3 3 2 2" xfId="7340"/>
    <cellStyle name="Normal 9 2 3 3 2 2 2" xfId="7341"/>
    <cellStyle name="Normal 9 2 3 3 2 2 2 2" xfId="7342"/>
    <cellStyle name="Normal 9 2 3 3 2 2 3" xfId="7343"/>
    <cellStyle name="Normal 9 2 3 3 2 3" xfId="7344"/>
    <cellStyle name="Normal 9 2 3 3 2 3 2" xfId="7345"/>
    <cellStyle name="Normal 9 2 3 3 2 3 2 2" xfId="7346"/>
    <cellStyle name="Normal 9 2 3 3 2 3 3" xfId="7347"/>
    <cellStyle name="Normal 9 2 3 3 2 4" xfId="7348"/>
    <cellStyle name="Normal 9 2 3 3 2 4 2" xfId="7349"/>
    <cellStyle name="Normal 9 2 3 3 2 5" xfId="7350"/>
    <cellStyle name="Normal 9 2 3 3 2 5 2" xfId="7351"/>
    <cellStyle name="Normal 9 2 3 3 2 6" xfId="7352"/>
    <cellStyle name="Normal 9 2 3 3 3" xfId="7353"/>
    <cellStyle name="Normal 9 2 3 3 3 2" xfId="7354"/>
    <cellStyle name="Normal 9 2 3 3 3 2 2" xfId="7355"/>
    <cellStyle name="Normal 9 2 3 3 3 3" xfId="7356"/>
    <cellStyle name="Normal 9 2 3 3 4" xfId="7357"/>
    <cellStyle name="Normal 9 2 3 3 4 2" xfId="7358"/>
    <cellStyle name="Normal 9 2 3 3 4 2 2" xfId="7359"/>
    <cellStyle name="Normal 9 2 3 3 4 3" xfId="7360"/>
    <cellStyle name="Normal 9 2 3 3 5" xfId="7361"/>
    <cellStyle name="Normal 9 2 3 3 5 2" xfId="7362"/>
    <cellStyle name="Normal 9 2 3 3 6" xfId="7363"/>
    <cellStyle name="Normal 9 2 3 3 6 2" xfId="7364"/>
    <cellStyle name="Normal 9 2 3 3 7" xfId="7365"/>
    <cellStyle name="Normal 9 2 3 4" xfId="7366"/>
    <cellStyle name="Normal 9 2 3 4 2" xfId="7367"/>
    <cellStyle name="Normal 9 2 3 4 2 2" xfId="7368"/>
    <cellStyle name="Normal 9 2 3 4 2 2 2" xfId="7369"/>
    <cellStyle name="Normal 9 2 3 4 2 3" xfId="7370"/>
    <cellStyle name="Normal 9 2 3 4 3" xfId="7371"/>
    <cellStyle name="Normal 9 2 3 4 3 2" xfId="7372"/>
    <cellStyle name="Normal 9 2 3 4 3 2 2" xfId="7373"/>
    <cellStyle name="Normal 9 2 3 4 3 3" xfId="7374"/>
    <cellStyle name="Normal 9 2 3 4 4" xfId="7375"/>
    <cellStyle name="Normal 9 2 3 4 4 2" xfId="7376"/>
    <cellStyle name="Normal 9 2 3 4 5" xfId="7377"/>
    <cellStyle name="Normal 9 2 3 4 5 2" xfId="7378"/>
    <cellStyle name="Normal 9 2 3 4 6" xfId="7379"/>
    <cellStyle name="Normal 9 2 3 5" xfId="7380"/>
    <cellStyle name="Normal 9 2 3 5 2" xfId="7381"/>
    <cellStyle name="Normal 9 2 3 5 2 2" xfId="7382"/>
    <cellStyle name="Normal 9 2 3 5 3" xfId="7383"/>
    <cellStyle name="Normal 9 2 3 6" xfId="7384"/>
    <cellStyle name="Normal 9 2 3 6 2" xfId="7385"/>
    <cellStyle name="Normal 9 2 3 6 2 2" xfId="7386"/>
    <cellStyle name="Normal 9 2 3 6 3" xfId="7387"/>
    <cellStyle name="Normal 9 2 3 7" xfId="7388"/>
    <cellStyle name="Normal 9 2 3 7 2" xfId="7389"/>
    <cellStyle name="Normal 9 2 3 8" xfId="7390"/>
    <cellStyle name="Normal 9 2 3 8 2" xfId="7391"/>
    <cellStyle name="Normal 9 2 3 9" xfId="7392"/>
    <cellStyle name="Normal 9 2 4" xfId="7393"/>
    <cellStyle name="Normal 9 2 4 2" xfId="7394"/>
    <cellStyle name="Normal 9 2 4 2 2" xfId="7395"/>
    <cellStyle name="Normal 9 2 4 2 2 2" xfId="7396"/>
    <cellStyle name="Normal 9 2 4 2 2 2 2" xfId="7397"/>
    <cellStyle name="Normal 9 2 4 2 2 3" xfId="7398"/>
    <cellStyle name="Normal 9 2 4 2 3" xfId="7399"/>
    <cellStyle name="Normal 9 2 4 2 3 2" xfId="7400"/>
    <cellStyle name="Normal 9 2 4 2 3 2 2" xfId="7401"/>
    <cellStyle name="Normal 9 2 4 2 3 3" xfId="7402"/>
    <cellStyle name="Normal 9 2 4 2 4" xfId="7403"/>
    <cellStyle name="Normal 9 2 4 2 4 2" xfId="7404"/>
    <cellStyle name="Normal 9 2 4 2 5" xfId="7405"/>
    <cellStyle name="Normal 9 2 4 2 5 2" xfId="7406"/>
    <cellStyle name="Normal 9 2 4 2 6" xfId="7407"/>
    <cellStyle name="Normal 9 2 4 3" xfId="7408"/>
    <cellStyle name="Normal 9 2 4 3 2" xfId="7409"/>
    <cellStyle name="Normal 9 2 4 3 2 2" xfId="7410"/>
    <cellStyle name="Normal 9 2 4 3 3" xfId="7411"/>
    <cellStyle name="Normal 9 2 4 4" xfId="7412"/>
    <cellStyle name="Normal 9 2 4 4 2" xfId="7413"/>
    <cellStyle name="Normal 9 2 4 4 2 2" xfId="7414"/>
    <cellStyle name="Normal 9 2 4 4 3" xfId="7415"/>
    <cellStyle name="Normal 9 2 4 5" xfId="7416"/>
    <cellStyle name="Normal 9 2 4 5 2" xfId="7417"/>
    <cellStyle name="Normal 9 2 4 6" xfId="7418"/>
    <cellStyle name="Normal 9 2 4 6 2" xfId="7419"/>
    <cellStyle name="Normal 9 2 4 7" xfId="7420"/>
    <cellStyle name="Normal 9 2 5" xfId="7421"/>
    <cellStyle name="Normal 9 2 5 2" xfId="7422"/>
    <cellStyle name="Normal 9 2 5 2 2" xfId="7423"/>
    <cellStyle name="Normal 9 2 5 2 2 2" xfId="7424"/>
    <cellStyle name="Normal 9 2 5 2 2 2 2" xfId="7425"/>
    <cellStyle name="Normal 9 2 5 2 2 3" xfId="7426"/>
    <cellStyle name="Normal 9 2 5 2 3" xfId="7427"/>
    <cellStyle name="Normal 9 2 5 2 3 2" xfId="7428"/>
    <cellStyle name="Normal 9 2 5 2 3 2 2" xfId="7429"/>
    <cellStyle name="Normal 9 2 5 2 3 3" xfId="7430"/>
    <cellStyle name="Normal 9 2 5 2 4" xfId="7431"/>
    <cellStyle name="Normal 9 2 5 2 4 2" xfId="7432"/>
    <cellStyle name="Normal 9 2 5 2 5" xfId="7433"/>
    <cellStyle name="Normal 9 2 5 2 5 2" xfId="7434"/>
    <cellStyle name="Normal 9 2 5 2 6" xfId="7435"/>
    <cellStyle name="Normal 9 2 5 3" xfId="7436"/>
    <cellStyle name="Normal 9 2 5 3 2" xfId="7437"/>
    <cellStyle name="Normal 9 2 5 3 2 2" xfId="7438"/>
    <cellStyle name="Normal 9 2 5 3 3" xfId="7439"/>
    <cellStyle name="Normal 9 2 5 4" xfId="7440"/>
    <cellStyle name="Normal 9 2 5 4 2" xfId="7441"/>
    <cellStyle name="Normal 9 2 5 4 2 2" xfId="7442"/>
    <cellStyle name="Normal 9 2 5 4 3" xfId="7443"/>
    <cellStyle name="Normal 9 2 5 5" xfId="7444"/>
    <cellStyle name="Normal 9 2 5 5 2" xfId="7445"/>
    <cellStyle name="Normal 9 2 5 6" xfId="7446"/>
    <cellStyle name="Normal 9 2 5 6 2" xfId="7447"/>
    <cellStyle name="Normal 9 2 5 7" xfId="7448"/>
    <cellStyle name="Normal 9 2 6" xfId="7449"/>
    <cellStyle name="Normal 9 2 6 2" xfId="7450"/>
    <cellStyle name="Normal 9 2 6 2 2" xfId="7451"/>
    <cellStyle name="Normal 9 2 6 2 2 2" xfId="7452"/>
    <cellStyle name="Normal 9 2 6 2 3" xfId="7453"/>
    <cellStyle name="Normal 9 2 6 3" xfId="7454"/>
    <cellStyle name="Normal 9 2 6 3 2" xfId="7455"/>
    <cellStyle name="Normal 9 2 6 3 2 2" xfId="7456"/>
    <cellStyle name="Normal 9 2 6 3 3" xfId="7457"/>
    <cellStyle name="Normal 9 2 6 4" xfId="7458"/>
    <cellStyle name="Normal 9 2 6 4 2" xfId="7459"/>
    <cellStyle name="Normal 9 2 6 5" xfId="7460"/>
    <cellStyle name="Normal 9 2 6 5 2" xfId="7461"/>
    <cellStyle name="Normal 9 2 6 6" xfId="7462"/>
    <cellStyle name="Normal 9 2 7" xfId="7463"/>
    <cellStyle name="Normal 9 2 7 2" xfId="7464"/>
    <cellStyle name="Normal 9 2 7 2 2" xfId="7465"/>
    <cellStyle name="Normal 9 2 7 3" xfId="7466"/>
    <cellStyle name="Normal 9 2 8" xfId="7467"/>
    <cellStyle name="Normal 9 2 8 2" xfId="7468"/>
    <cellStyle name="Normal 9 2 8 2 2" xfId="7469"/>
    <cellStyle name="Normal 9 2 8 3" xfId="7470"/>
    <cellStyle name="Normal 9 2 9" xfId="7471"/>
    <cellStyle name="Normal 9 2 9 2" xfId="7472"/>
    <cellStyle name="Normal 9 3" xfId="7473"/>
    <cellStyle name="Normal 9 3 2" xfId="7474"/>
    <cellStyle name="Normal 9 3 2 2" xfId="7475"/>
    <cellStyle name="Normal 9 3 2 2 2" xfId="7476"/>
    <cellStyle name="Normal 9 3 2 2 2 2" xfId="7477"/>
    <cellStyle name="Normal 9 3 2 2 2 2 2" xfId="7478"/>
    <cellStyle name="Normal 9 3 2 2 2 3" xfId="7479"/>
    <cellStyle name="Normal 9 3 2 2 3" xfId="7480"/>
    <cellStyle name="Normal 9 3 2 2 3 2" xfId="7481"/>
    <cellStyle name="Normal 9 3 2 2 3 2 2" xfId="7482"/>
    <cellStyle name="Normal 9 3 2 2 3 3" xfId="7483"/>
    <cellStyle name="Normal 9 3 2 2 4" xfId="7484"/>
    <cellStyle name="Normal 9 3 2 2 4 2" xfId="7485"/>
    <cellStyle name="Normal 9 3 2 2 5" xfId="7486"/>
    <cellStyle name="Normal 9 3 2 2 5 2" xfId="7487"/>
    <cellStyle name="Normal 9 3 2 2 6" xfId="7488"/>
    <cellStyle name="Normal 9 3 2 3" xfId="7489"/>
    <cellStyle name="Normal 9 3 2 3 2" xfId="7490"/>
    <cellStyle name="Normal 9 3 2 3 2 2" xfId="7491"/>
    <cellStyle name="Normal 9 3 2 3 3" xfId="7492"/>
    <cellStyle name="Normal 9 3 2 4" xfId="7493"/>
    <cellStyle name="Normal 9 3 2 4 2" xfId="7494"/>
    <cellStyle name="Normal 9 3 2 4 2 2" xfId="7495"/>
    <cellStyle name="Normal 9 3 2 4 3" xfId="7496"/>
    <cellStyle name="Normal 9 3 2 5" xfId="7497"/>
    <cellStyle name="Normal 9 3 2 5 2" xfId="7498"/>
    <cellStyle name="Normal 9 3 2 6" xfId="7499"/>
    <cellStyle name="Normal 9 3 2 6 2" xfId="7500"/>
    <cellStyle name="Normal 9 3 2 7" xfId="7501"/>
    <cellStyle name="Normal 9 3 3" xfId="7502"/>
    <cellStyle name="Normal 9 3 3 2" xfId="7503"/>
    <cellStyle name="Normal 9 3 3 2 2" xfId="7504"/>
    <cellStyle name="Normal 9 3 3 2 2 2" xfId="7505"/>
    <cellStyle name="Normal 9 3 3 2 2 2 2" xfId="7506"/>
    <cellStyle name="Normal 9 3 3 2 2 3" xfId="7507"/>
    <cellStyle name="Normal 9 3 3 2 3" xfId="7508"/>
    <cellStyle name="Normal 9 3 3 2 3 2" xfId="7509"/>
    <cellStyle name="Normal 9 3 3 2 3 2 2" xfId="7510"/>
    <cellStyle name="Normal 9 3 3 2 3 3" xfId="7511"/>
    <cellStyle name="Normal 9 3 3 2 4" xfId="7512"/>
    <cellStyle name="Normal 9 3 3 2 4 2" xfId="7513"/>
    <cellStyle name="Normal 9 3 3 2 5" xfId="7514"/>
    <cellStyle name="Normal 9 3 3 2 5 2" xfId="7515"/>
    <cellStyle name="Normal 9 3 3 2 6" xfId="7516"/>
    <cellStyle name="Normal 9 3 3 3" xfId="7517"/>
    <cellStyle name="Normal 9 3 3 3 2" xfId="7518"/>
    <cellStyle name="Normal 9 3 3 3 2 2" xfId="7519"/>
    <cellStyle name="Normal 9 3 3 3 3" xfId="7520"/>
    <cellStyle name="Normal 9 3 3 4" xfId="7521"/>
    <cellStyle name="Normal 9 3 3 4 2" xfId="7522"/>
    <cellStyle name="Normal 9 3 3 4 2 2" xfId="7523"/>
    <cellStyle name="Normal 9 3 3 4 3" xfId="7524"/>
    <cellStyle name="Normal 9 3 3 5" xfId="7525"/>
    <cellStyle name="Normal 9 3 3 5 2" xfId="7526"/>
    <cellStyle name="Normal 9 3 3 6" xfId="7527"/>
    <cellStyle name="Normal 9 3 3 6 2" xfId="7528"/>
    <cellStyle name="Normal 9 3 3 7" xfId="7529"/>
    <cellStyle name="Normal 9 3 4" xfId="7530"/>
    <cellStyle name="Normal 9 3 4 2" xfId="7531"/>
    <cellStyle name="Normal 9 3 4 2 2" xfId="7532"/>
    <cellStyle name="Normal 9 3 4 2 2 2" xfId="7533"/>
    <cellStyle name="Normal 9 3 4 2 3" xfId="7534"/>
    <cellStyle name="Normal 9 3 4 3" xfId="7535"/>
    <cellStyle name="Normal 9 3 4 3 2" xfId="7536"/>
    <cellStyle name="Normal 9 3 4 3 2 2" xfId="7537"/>
    <cellStyle name="Normal 9 3 4 3 3" xfId="7538"/>
    <cellStyle name="Normal 9 3 4 4" xfId="7539"/>
    <cellStyle name="Normal 9 3 4 4 2" xfId="7540"/>
    <cellStyle name="Normal 9 3 4 5" xfId="7541"/>
    <cellStyle name="Normal 9 3 4 5 2" xfId="7542"/>
    <cellStyle name="Normal 9 3 4 6" xfId="7543"/>
    <cellStyle name="Normal 9 3 5" xfId="7544"/>
    <cellStyle name="Normal 9 3 5 2" xfId="7545"/>
    <cellStyle name="Normal 9 3 5 2 2" xfId="7546"/>
    <cellStyle name="Normal 9 3 5 3" xfId="7547"/>
    <cellStyle name="Normal 9 3 6" xfId="7548"/>
    <cellStyle name="Normal 9 3 6 2" xfId="7549"/>
    <cellStyle name="Normal 9 3 6 2 2" xfId="7550"/>
    <cellStyle name="Normal 9 3 6 3" xfId="7551"/>
    <cellStyle name="Normal 9 3 7" xfId="7552"/>
    <cellStyle name="Normal 9 3 7 2" xfId="7553"/>
    <cellStyle name="Normal 9 3 8" xfId="7554"/>
    <cellStyle name="Normal 9 3 8 2" xfId="7555"/>
    <cellStyle name="Normal 9 3 9" xfId="7556"/>
    <cellStyle name="Normal 9 4" xfId="7557"/>
    <cellStyle name="Normal 9 4 2" xfId="7558"/>
    <cellStyle name="Normal 9 4 2 2" xfId="7559"/>
    <cellStyle name="Normal 9 4 2 2 2" xfId="7560"/>
    <cellStyle name="Normal 9 4 2 2 2 2" xfId="7561"/>
    <cellStyle name="Normal 9 4 2 2 3" xfId="7562"/>
    <cellStyle name="Normal 9 4 2 3" xfId="7563"/>
    <cellStyle name="Normal 9 4 2 3 2" xfId="7564"/>
    <cellStyle name="Normal 9 4 2 3 2 2" xfId="7565"/>
    <cellStyle name="Normal 9 4 2 3 3" xfId="7566"/>
    <cellStyle name="Normal 9 4 2 4" xfId="7567"/>
    <cellStyle name="Normal 9 4 2 4 2" xfId="7568"/>
    <cellStyle name="Normal 9 4 2 5" xfId="7569"/>
    <cellStyle name="Normal 9 4 2 5 2" xfId="7570"/>
    <cellStyle name="Normal 9 4 2 6" xfId="7571"/>
    <cellStyle name="Normal 9 4 3" xfId="7572"/>
    <cellStyle name="Normal 9 4 3 2" xfId="7573"/>
    <cellStyle name="Normal 9 4 3 2 2" xfId="7574"/>
    <cellStyle name="Normal 9 4 3 3" xfId="7575"/>
    <cellStyle name="Normal 9 4 4" xfId="7576"/>
    <cellStyle name="Normal 9 4 4 2" xfId="7577"/>
    <cellStyle name="Normal 9 4 4 2 2" xfId="7578"/>
    <cellStyle name="Normal 9 4 4 3" xfId="7579"/>
    <cellStyle name="Normal 9 4 5" xfId="7580"/>
    <cellStyle name="Normal 9 4 5 2" xfId="7581"/>
    <cellStyle name="Normal 9 4 6" xfId="7582"/>
    <cellStyle name="Normal 9 4 6 2" xfId="7583"/>
    <cellStyle name="Normal 9 4 7" xfId="7584"/>
    <cellStyle name="Normal 9 5" xfId="7585"/>
    <cellStyle name="Normal 9 5 2" xfId="7586"/>
    <cellStyle name="Normal 9 5 2 2" xfId="7587"/>
    <cellStyle name="Normal 9 5 2 2 2" xfId="7588"/>
    <cellStyle name="Normal 9 5 2 2 2 2" xfId="7589"/>
    <cellStyle name="Normal 9 5 2 2 3" xfId="7590"/>
    <cellStyle name="Normal 9 5 2 3" xfId="7591"/>
    <cellStyle name="Normal 9 5 2 3 2" xfId="7592"/>
    <cellStyle name="Normal 9 5 2 3 2 2" xfId="7593"/>
    <cellStyle name="Normal 9 5 2 3 3" xfId="7594"/>
    <cellStyle name="Normal 9 5 2 4" xfId="7595"/>
    <cellStyle name="Normal 9 5 2 4 2" xfId="7596"/>
    <cellStyle name="Normal 9 5 2 5" xfId="7597"/>
    <cellStyle name="Normal 9 5 2 5 2" xfId="7598"/>
    <cellStyle name="Normal 9 5 2 6" xfId="7599"/>
    <cellStyle name="Normal 9 5 3" xfId="7600"/>
    <cellStyle name="Normal 9 5 3 2" xfId="7601"/>
    <cellStyle name="Normal 9 5 3 2 2" xfId="7602"/>
    <cellStyle name="Normal 9 5 3 3" xfId="7603"/>
    <cellStyle name="Normal 9 5 4" xfId="7604"/>
    <cellStyle name="Normal 9 5 4 2" xfId="7605"/>
    <cellStyle name="Normal 9 5 4 2 2" xfId="7606"/>
    <cellStyle name="Normal 9 5 4 3" xfId="7607"/>
    <cellStyle name="Normal 9 5 5" xfId="7608"/>
    <cellStyle name="Normal 9 5 5 2" xfId="7609"/>
    <cellStyle name="Normal 9 5 6" xfId="7610"/>
    <cellStyle name="Normal 9 5 6 2" xfId="7611"/>
    <cellStyle name="Normal 9 5 7" xfId="7612"/>
    <cellStyle name="Normal 9 6" xfId="7613"/>
    <cellStyle name="Normal 9 6 2" xfId="7614"/>
    <cellStyle name="Normal 9 6 2 2" xfId="7615"/>
    <cellStyle name="Normal 9 6 2 2 2" xfId="7616"/>
    <cellStyle name="Normal 9 6 2 3" xfId="7617"/>
    <cellStyle name="Normal 9 6 3" xfId="7618"/>
    <cellStyle name="Normal 9 6 3 2" xfId="7619"/>
    <cellStyle name="Normal 9 6 3 2 2" xfId="7620"/>
    <cellStyle name="Normal 9 6 3 3" xfId="7621"/>
    <cellStyle name="Normal 9 6 4" xfId="7622"/>
    <cellStyle name="Normal 9 6 4 2" xfId="7623"/>
    <cellStyle name="Normal 9 6 5" xfId="7624"/>
    <cellStyle name="Normal 9 6 5 2" xfId="7625"/>
    <cellStyle name="Normal 9 6 6" xfId="7626"/>
    <cellStyle name="Normal 9 7" xfId="7627"/>
    <cellStyle name="Normal 9 7 2" xfId="7628"/>
    <cellStyle name="Normal 9 7 2 2" xfId="7629"/>
    <cellStyle name="Normal 9 7 2 2 2" xfId="7630"/>
    <cellStyle name="Normal 9 7 2 3" xfId="7631"/>
    <cellStyle name="Normal 9 7 3" xfId="7632"/>
    <cellStyle name="Normal 9 7 3 2" xfId="7633"/>
    <cellStyle name="Normal 9 7 3 2 2" xfId="7634"/>
    <cellStyle name="Normal 9 7 3 3" xfId="7635"/>
    <cellStyle name="Normal 9 7 4" xfId="7636"/>
    <cellStyle name="Normal 9 7 4 2" xfId="7637"/>
    <cellStyle name="Normal 9 7 5" xfId="7638"/>
    <cellStyle name="Normal 9 7 5 2" xfId="7639"/>
    <cellStyle name="Normal 9 7 6" xfId="7640"/>
    <cellStyle name="Normal 9 8" xfId="7641"/>
    <cellStyle name="Normal 9 8 2" xfId="7642"/>
    <cellStyle name="Normal 9 8 2 2" xfId="7643"/>
    <cellStyle name="Normal 9 8 2 2 2" xfId="7644"/>
    <cellStyle name="Normal 9 8 2 3" xfId="7645"/>
    <cellStyle name="Normal 9 8 3" xfId="7646"/>
    <cellStyle name="Normal 9 8 3 2" xfId="7647"/>
    <cellStyle name="Normal 9 8 3 2 2" xfId="7648"/>
    <cellStyle name="Normal 9 8 3 3" xfId="7649"/>
    <cellStyle name="Normal 9 8 4" xfId="7650"/>
    <cellStyle name="Normal 9 8 4 2" xfId="7651"/>
    <cellStyle name="Normal 9 8 5" xfId="7652"/>
    <cellStyle name="Normal 9 8 5 2" xfId="7653"/>
    <cellStyle name="Normal 9 8 6" xfId="7654"/>
    <cellStyle name="Normal 9 9" xfId="7655"/>
    <cellStyle name="Normal 9 9 2" xfId="7656"/>
    <cellStyle name="Normal 9 9 2 2" xfId="7657"/>
    <cellStyle name="Normal 9 9 2 2 2" xfId="7658"/>
    <cellStyle name="Normal 9 9 2 3" xfId="7659"/>
    <cellStyle name="Normal 9 9 3" xfId="7660"/>
    <cellStyle name="Normal 9 9 3 2" xfId="7661"/>
    <cellStyle name="Normal 9 9 3 2 2" xfId="7662"/>
    <cellStyle name="Normal 9 9 3 3" xfId="7663"/>
    <cellStyle name="Normal 9 9 4" xfId="7664"/>
    <cellStyle name="Normal 9 9 4 2" xfId="7665"/>
    <cellStyle name="Normal 9 9 5" xfId="7666"/>
    <cellStyle name="Normal 9 9 5 2" xfId="7667"/>
    <cellStyle name="Normal 9 9 6" xfId="7668"/>
    <cellStyle name="Note 10" xfId="7669"/>
    <cellStyle name="Note 2" xfId="7670"/>
    <cellStyle name="Note 2 2" xfId="7671"/>
    <cellStyle name="Note 2 2 2" xfId="7672"/>
    <cellStyle name="Note 2 2 2 2" xfId="7673"/>
    <cellStyle name="Note 2 2 3" xfId="7674"/>
    <cellStyle name="Note 2 3" xfId="7675"/>
    <cellStyle name="Note 2 3 2" xfId="7676"/>
    <cellStyle name="Note 2 3 2 2" xfId="7677"/>
    <cellStyle name="Note 2 3 3" xfId="7678"/>
    <cellStyle name="Note 2 4" xfId="7679"/>
    <cellStyle name="Note 2 4 2" xfId="7680"/>
    <cellStyle name="Note 2 5" xfId="7681"/>
    <cellStyle name="Note 2 5 2" xfId="7682"/>
    <cellStyle name="Note 2 6" xfId="7683"/>
    <cellStyle name="Note 3" xfId="7684"/>
    <cellStyle name="Note 3 2" xfId="7685"/>
    <cellStyle name="Note 3 2 2" xfId="7686"/>
    <cellStyle name="Note 3 2 2 2" xfId="7687"/>
    <cellStyle name="Note 3 2 3" xfId="7688"/>
    <cellStyle name="Note 3 3" xfId="7689"/>
    <cellStyle name="Note 3 3 2" xfId="7690"/>
    <cellStyle name="Note 3 3 2 2" xfId="7691"/>
    <cellStyle name="Note 3 3 3" xfId="7692"/>
    <cellStyle name="Note 3 4" xfId="7693"/>
    <cellStyle name="Note 3 4 2" xfId="7694"/>
    <cellStyle name="Note 3 5" xfId="7695"/>
    <cellStyle name="Note 3 5 2" xfId="7696"/>
    <cellStyle name="Note 3 6" xfId="7697"/>
    <cellStyle name="Note 4" xfId="7698"/>
    <cellStyle name="Note 4 2" xfId="7699"/>
    <cellStyle name="Note 4 2 2" xfId="7700"/>
    <cellStyle name="Note 4 3" xfId="7701"/>
    <cellStyle name="Note 5" xfId="7702"/>
    <cellStyle name="Note 5 2" xfId="7703"/>
    <cellStyle name="Note 6" xfId="7704"/>
    <cellStyle name="Note 6 2" xfId="7705"/>
    <cellStyle name="Note 7" xfId="7706"/>
    <cellStyle name="Note 7 2" xfId="7707"/>
    <cellStyle name="Note 8" xfId="7708"/>
    <cellStyle name="Note 9" xfId="7709"/>
    <cellStyle name="Output 2" xfId="7710"/>
    <cellStyle name="Percent" xfId="1" builtinId="5"/>
    <cellStyle name="Percent 10" xfId="7711"/>
    <cellStyle name="Percent 10 2" xfId="7712"/>
    <cellStyle name="Percent 11" xfId="7713"/>
    <cellStyle name="Percent 11 2" xfId="7714"/>
    <cellStyle name="Percent 12" xfId="7715"/>
    <cellStyle name="Percent 12 2" xfId="7716"/>
    <cellStyle name="Percent 13" xfId="7717"/>
    <cellStyle name="Percent 14" xfId="7718"/>
    <cellStyle name="Percent 2" xfId="7719"/>
    <cellStyle name="Percent 2 2" xfId="7720"/>
    <cellStyle name="Percent 2 3" xfId="7721"/>
    <cellStyle name="Percent 3" xfId="7722"/>
    <cellStyle name="Percent 3 2" xfId="7723"/>
    <cellStyle name="Percent 3 2 2" xfId="7724"/>
    <cellStyle name="Percent 3 2 2 2" xfId="7725"/>
    <cellStyle name="Percent 3 2 2 2 2" xfId="7726"/>
    <cellStyle name="Percent 3 2 2 2 2 2" xfId="7727"/>
    <cellStyle name="Percent 3 2 2 2 3" xfId="7728"/>
    <cellStyle name="Percent 3 2 2 3" xfId="7729"/>
    <cellStyle name="Percent 3 2 2 3 2" xfId="7730"/>
    <cellStyle name="Percent 3 2 2 3 2 2" xfId="7731"/>
    <cellStyle name="Percent 3 2 2 3 3" xfId="7732"/>
    <cellStyle name="Percent 3 2 2 4" xfId="7733"/>
    <cellStyle name="Percent 3 2 2 4 2" xfId="7734"/>
    <cellStyle name="Percent 3 2 2 5" xfId="7735"/>
    <cellStyle name="Percent 3 2 2 5 2" xfId="7736"/>
    <cellStyle name="Percent 3 2 2 5 3" xfId="7737"/>
    <cellStyle name="Percent 3 2 2 6" xfId="7738"/>
    <cellStyle name="Percent 3 2 3" xfId="7739"/>
    <cellStyle name="Percent 3 2 3 2" xfId="7740"/>
    <cellStyle name="Percent 3 2 3 2 2" xfId="7741"/>
    <cellStyle name="Percent 3 2 3 3" xfId="7742"/>
    <cellStyle name="Percent 3 2 4" xfId="7743"/>
    <cellStyle name="Percent 3 2 4 2" xfId="7744"/>
    <cellStyle name="Percent 3 2 4 2 2" xfId="7745"/>
    <cellStyle name="Percent 3 2 4 3" xfId="7746"/>
    <cellStyle name="Percent 3 2 5" xfId="7747"/>
    <cellStyle name="Percent 3 2 5 2" xfId="7748"/>
    <cellStyle name="Percent 3 2 6" xfId="7749"/>
    <cellStyle name="Percent 3 2 6 2" xfId="7750"/>
    <cellStyle name="Percent 3 2 7" xfId="7751"/>
    <cellStyle name="Percent 3 3" xfId="7752"/>
    <cellStyle name="Percent 3 3 2" xfId="7753"/>
    <cellStyle name="Percent 3 3 2 2" xfId="7754"/>
    <cellStyle name="Percent 3 3 2 2 2" xfId="7755"/>
    <cellStyle name="Percent 3 3 2 3" xfId="7756"/>
    <cellStyle name="Percent 3 3 3" xfId="7757"/>
    <cellStyle name="Percent 3 3 3 2" xfId="7758"/>
    <cellStyle name="Percent 3 3 3 2 2" xfId="7759"/>
    <cellStyle name="Percent 3 3 3 3" xfId="7760"/>
    <cellStyle name="Percent 3 3 4" xfId="7761"/>
    <cellStyle name="Percent 3 3 4 2" xfId="7762"/>
    <cellStyle name="Percent 3 3 5" xfId="7763"/>
    <cellStyle name="Percent 3 3 5 2" xfId="7764"/>
    <cellStyle name="Percent 3 3 6" xfId="7765"/>
    <cellStyle name="Percent 3 4" xfId="7766"/>
    <cellStyle name="Percent 3 4 2" xfId="7767"/>
    <cellStyle name="Percent 3 5" xfId="7768"/>
    <cellStyle name="Percent 3 6" xfId="7769"/>
    <cellStyle name="Percent 4" xfId="7770"/>
    <cellStyle name="Percent 4 2" xfId="7771"/>
    <cellStyle name="Percent 4 2 2" xfId="7772"/>
    <cellStyle name="Percent 4 2 2 2" xfId="7773"/>
    <cellStyle name="Percent 4 2 2 2 2" xfId="7774"/>
    <cellStyle name="Percent 4 2 2 3" xfId="7775"/>
    <cellStyle name="Percent 4 2 3" xfId="7776"/>
    <cellStyle name="Percent 4 2 3 2" xfId="7777"/>
    <cellStyle name="Percent 4 2 3 2 2" xfId="7778"/>
    <cellStyle name="Percent 4 2 3 3" xfId="7779"/>
    <cellStyle name="Percent 4 2 4" xfId="7780"/>
    <cellStyle name="Percent 4 2 4 2" xfId="7781"/>
    <cellStyle name="Percent 4 2 5" xfId="7782"/>
    <cellStyle name="Percent 4 2 5 2" xfId="7783"/>
    <cellStyle name="Percent 4 2 6" xfId="7784"/>
    <cellStyle name="Percent 4 3" xfId="7785"/>
    <cellStyle name="Percent 4 3 2" xfId="7786"/>
    <cellStyle name="Percent 4 3 2 2" xfId="7787"/>
    <cellStyle name="Percent 4 3 3" xfId="7788"/>
    <cellStyle name="Percent 4 4" xfId="7789"/>
    <cellStyle name="Percent 4 4 2" xfId="7790"/>
    <cellStyle name="Percent 4 4 2 2" xfId="7791"/>
    <cellStyle name="Percent 4 4 3" xfId="7792"/>
    <cellStyle name="Percent 4 5" xfId="7793"/>
    <cellStyle name="Percent 4 5 2" xfId="7794"/>
    <cellStyle name="Percent 4 6" xfId="7795"/>
    <cellStyle name="Percent 4 6 2" xfId="7796"/>
    <cellStyle name="Percent 4 7" xfId="7797"/>
    <cellStyle name="Percent 5" xfId="7798"/>
    <cellStyle name="Percent 5 2" xfId="7799"/>
    <cellStyle name="Percent 5 2 2" xfId="7800"/>
    <cellStyle name="Percent 5 2 2 2" xfId="7801"/>
    <cellStyle name="Percent 5 2 3" xfId="7802"/>
    <cellStyle name="Percent 5 3" xfId="7803"/>
    <cellStyle name="Percent 5 3 2" xfId="7804"/>
    <cellStyle name="Percent 5 3 2 2" xfId="7805"/>
    <cellStyle name="Percent 5 3 3" xfId="7806"/>
    <cellStyle name="Percent 5 4" xfId="7807"/>
    <cellStyle name="Percent 5 4 2" xfId="7808"/>
    <cellStyle name="Percent 5 5" xfId="7809"/>
    <cellStyle name="Percent 5 5 2" xfId="7810"/>
    <cellStyle name="Percent 5 6" xfId="7811"/>
    <cellStyle name="Percent 6" xfId="7812"/>
    <cellStyle name="Percent 6 2" xfId="7813"/>
    <cellStyle name="Percent 6 2 2" xfId="7814"/>
    <cellStyle name="Percent 6 3" xfId="7815"/>
    <cellStyle name="Percent 7" xfId="7816"/>
    <cellStyle name="Percent 7 2" xfId="7817"/>
    <cellStyle name="Percent 8" xfId="7818"/>
    <cellStyle name="Percent 8 2" xfId="7819"/>
    <cellStyle name="Percent 9" xfId="7820"/>
    <cellStyle name="Percent 9 2" xfId="7821"/>
    <cellStyle name="Total 2" xfId="7822"/>
    <cellStyle name="Warning Text 2" xfId="7823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6" formatCode="#,##0_);[Red]\(#,##0\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2" formatCode="&quot;$&quot;#,##0.00_);[Red]\(&quot;$&quot;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2" formatCode="&quot;$&quot;#,##0.00_);[Red]\(&quot;$&quot;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2" formatCode="&quot;$&quot;#,##0.00_);[Red]\(&quot;$&quot;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2" formatCode="&quot;$&quot;#,##0.00_);[Red]\(&quot;$&quot;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164" formatCode="mm/d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Franklin Gothic Book"/>
        <scheme val="none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Franklin Gothic Book"/>
        <scheme val="none"/>
      </font>
      <alignment horizontal="center" vertical="top" textRotation="0" wrapText="1" indent="0" justifyLastLine="0" shrinkToFit="0" readingOrder="0"/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18" Type="http://schemas.openxmlformats.org/officeDocument/2006/relationships/customXml" Target="../customXml/item10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17" Type="http://schemas.openxmlformats.org/officeDocument/2006/relationships/customXml" Target="../customXml/item9.xml"/><Relationship Id="rId25" Type="http://schemas.openxmlformats.org/officeDocument/2006/relationships/customXml" Target="../customXml/item17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8.xml"/><Relationship Id="rId20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24" Type="http://schemas.openxmlformats.org/officeDocument/2006/relationships/customXml" Target="../customXml/item16.xml"/><Relationship Id="rId5" Type="http://schemas.openxmlformats.org/officeDocument/2006/relationships/connections" Target="connections.xml"/><Relationship Id="rId15" Type="http://schemas.openxmlformats.org/officeDocument/2006/relationships/customXml" Target="../customXml/item7.xml"/><Relationship Id="rId23" Type="http://schemas.openxmlformats.org/officeDocument/2006/relationships/customXml" Target="../customXml/item15.xml"/><Relationship Id="rId10" Type="http://schemas.openxmlformats.org/officeDocument/2006/relationships/customXml" Target="../customXml/item2.xml"/><Relationship Id="rId19" Type="http://schemas.openxmlformats.org/officeDocument/2006/relationships/customXml" Target="../customXml/item11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Relationship Id="rId22" Type="http://schemas.openxmlformats.org/officeDocument/2006/relationships/customXml" Target="../customXml/item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3"/>
          <c:order val="2"/>
          <c:tx>
            <c:strRef>
              <c:f>'Summary Previous FYs'!$G$20</c:f>
              <c:strCache>
                <c:ptCount val="1"/>
                <c:pt idx="0">
                  <c:v>Awarded
Amounts
Billions</c:v>
                </c:pt>
              </c:strCache>
            </c:strRef>
          </c:tx>
          <c:cat>
            <c:numRef>
              <c:f>'Summary Previous FYs'!$A$21:$A$31</c:f>
              <c:numCache>
                <c:formatCode>0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'Summary Previous FYs'!$G$21:$G$31</c:f>
              <c:numCache>
                <c:formatCode>"$"#,##0.000_);[Red]\("$"#,##0.000\)</c:formatCode>
                <c:ptCount val="11"/>
                <c:pt idx="0">
                  <c:v>3.0857086894899997</c:v>
                </c:pt>
                <c:pt idx="1">
                  <c:v>3.2458736782199997</c:v>
                </c:pt>
                <c:pt idx="2">
                  <c:v>3.4970399894299997</c:v>
                </c:pt>
                <c:pt idx="3">
                  <c:v>2.9721892855399998</c:v>
                </c:pt>
                <c:pt idx="4">
                  <c:v>4.27518359918</c:v>
                </c:pt>
                <c:pt idx="5">
                  <c:v>3.859621792</c:v>
                </c:pt>
                <c:pt idx="6">
                  <c:v>4.3748822127600002</c:v>
                </c:pt>
                <c:pt idx="7">
                  <c:v>4.3375227879899994</c:v>
                </c:pt>
                <c:pt idx="8">
                  <c:v>4.73647539174</c:v>
                </c:pt>
                <c:pt idx="9">
                  <c:v>5.7326630201199995</c:v>
                </c:pt>
                <c:pt idx="10">
                  <c:v>6.5144841299999996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80-4B52-929C-8EB1C517B41D}"/>
            </c:ext>
          </c:extLst>
        </c:ser>
        <c:ser>
          <c:idx val="0"/>
          <c:order val="3"/>
          <c:tx>
            <c:strRef>
              <c:f>'Summary Previous FYs'!$H$20</c:f>
              <c:strCache>
                <c:ptCount val="1"/>
                <c:pt idx="0">
                  <c:v>Estimated
Amounts
Billions</c:v>
                </c:pt>
              </c:strCache>
            </c:strRef>
          </c:tx>
          <c:cat>
            <c:numRef>
              <c:f>'Summary Previous FYs'!$A$21:$A$31</c:f>
              <c:numCache>
                <c:formatCode>0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'Summary Previous FYs'!$H$21:$H$31</c:f>
              <c:numCache>
                <c:formatCode>"$"#,##0.000_);[Red]\("$"#,##0.000\)</c:formatCode>
                <c:ptCount val="11"/>
                <c:pt idx="0">
                  <c:v>3.6429075012600003</c:v>
                </c:pt>
                <c:pt idx="1">
                  <c:v>3.644056349</c:v>
                </c:pt>
                <c:pt idx="2">
                  <c:v>3.7035750686199997</c:v>
                </c:pt>
                <c:pt idx="3">
                  <c:v>3.0096803669999992</c:v>
                </c:pt>
                <c:pt idx="4">
                  <c:v>4.2598271095299998</c:v>
                </c:pt>
                <c:pt idx="5">
                  <c:v>3.9509289424799983</c:v>
                </c:pt>
                <c:pt idx="6">
                  <c:v>4.3621982075300005</c:v>
                </c:pt>
                <c:pt idx="7">
                  <c:v>4.4843417697300056</c:v>
                </c:pt>
                <c:pt idx="8">
                  <c:v>5.0552224205600007</c:v>
                </c:pt>
                <c:pt idx="9">
                  <c:v>5.8692770686199998</c:v>
                </c:pt>
                <c:pt idx="10">
                  <c:v>6.3033014390000002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80-4B52-929C-8EB1C517B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147776"/>
        <c:axId val="99149312"/>
      </c:lineChart>
      <c:lineChart>
        <c:grouping val="standard"/>
        <c:varyColors val="0"/>
        <c:ser>
          <c:idx val="1"/>
          <c:order val="0"/>
          <c:tx>
            <c:strRef>
              <c:f>'Summary Previous FYs'!$B$20</c:f>
              <c:strCache>
                <c:ptCount val="1"/>
                <c:pt idx="0">
                  <c:v>Projects Accepted</c:v>
                </c:pt>
              </c:strCache>
            </c:strRef>
          </c:tx>
          <c:cat>
            <c:numRef>
              <c:f>'Summary Previous FYs'!$A$21:$A$31</c:f>
              <c:numCache>
                <c:formatCode>0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'Summary Previous FYs'!$B$21:$B$31</c:f>
              <c:numCache>
                <c:formatCode>#,##0</c:formatCode>
                <c:ptCount val="11"/>
                <c:pt idx="0">
                  <c:v>802</c:v>
                </c:pt>
                <c:pt idx="1">
                  <c:v>797</c:v>
                </c:pt>
                <c:pt idx="2">
                  <c:v>872</c:v>
                </c:pt>
                <c:pt idx="3">
                  <c:v>772</c:v>
                </c:pt>
                <c:pt idx="4">
                  <c:v>682</c:v>
                </c:pt>
                <c:pt idx="5">
                  <c:v>636</c:v>
                </c:pt>
                <c:pt idx="6">
                  <c:v>607</c:v>
                </c:pt>
                <c:pt idx="7">
                  <c:v>711</c:v>
                </c:pt>
                <c:pt idx="8">
                  <c:v>864</c:v>
                </c:pt>
                <c:pt idx="9">
                  <c:v>859</c:v>
                </c:pt>
                <c:pt idx="10">
                  <c:v>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80-4B52-929C-8EB1C517B41D}"/>
            </c:ext>
          </c:extLst>
        </c:ser>
        <c:ser>
          <c:idx val="2"/>
          <c:order val="1"/>
          <c:tx>
            <c:strRef>
              <c:f>'Summary Previous FYs'!$F$20</c:f>
              <c:strCache>
                <c:ptCount val="1"/>
                <c:pt idx="0">
                  <c:v>Projects Awarded</c:v>
                </c:pt>
              </c:strCache>
            </c:strRef>
          </c:tx>
          <c:cat>
            <c:numRef>
              <c:f>'Summary Previous FYs'!$A$21:$A$31</c:f>
              <c:numCache>
                <c:formatCode>0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'Summary Previous FYs'!$F$21:$F$31</c:f>
              <c:numCache>
                <c:formatCode>#,##0</c:formatCode>
                <c:ptCount val="11"/>
                <c:pt idx="0">
                  <c:v>699</c:v>
                </c:pt>
                <c:pt idx="1">
                  <c:v>1063</c:v>
                </c:pt>
                <c:pt idx="2">
                  <c:v>870</c:v>
                </c:pt>
                <c:pt idx="3">
                  <c:v>685</c:v>
                </c:pt>
                <c:pt idx="4">
                  <c:v>797</c:v>
                </c:pt>
                <c:pt idx="5">
                  <c:v>757</c:v>
                </c:pt>
                <c:pt idx="6">
                  <c:v>856</c:v>
                </c:pt>
                <c:pt idx="7">
                  <c:v>737</c:v>
                </c:pt>
                <c:pt idx="8">
                  <c:v>779</c:v>
                </c:pt>
                <c:pt idx="9">
                  <c:v>825</c:v>
                </c:pt>
                <c:pt idx="10">
                  <c:v>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80-4B52-929C-8EB1C517B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152640"/>
        <c:axId val="99150848"/>
      </c:lineChart>
      <c:catAx>
        <c:axId val="99147776"/>
        <c:scaling>
          <c:orientation val="minMax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99149312"/>
        <c:crosses val="autoZero"/>
        <c:auto val="1"/>
        <c:lblAlgn val="ctr"/>
        <c:lblOffset val="100"/>
        <c:noMultiLvlLbl val="0"/>
      </c:catAx>
      <c:valAx>
        <c:axId val="99149312"/>
        <c:scaling>
          <c:orientation val="minMax"/>
          <c:max val="7"/>
          <c:min val="2"/>
        </c:scaling>
        <c:delete val="0"/>
        <c:axPos val="l"/>
        <c:majorGridlines/>
        <c:numFmt formatCode="&quot;$&quot;#,##0.000_);[Red]\(&quot;$&quot;#,##0.000\)" sourceLinked="1"/>
        <c:majorTickMark val="in"/>
        <c:minorTickMark val="none"/>
        <c:tickLblPos val="nextTo"/>
        <c:crossAx val="99147776"/>
        <c:crosses val="autoZero"/>
        <c:crossBetween val="midCat"/>
        <c:majorUnit val="0.5"/>
      </c:valAx>
      <c:valAx>
        <c:axId val="99150848"/>
        <c:scaling>
          <c:orientation val="minMax"/>
          <c:max val="1200"/>
          <c:min val="400"/>
        </c:scaling>
        <c:delete val="0"/>
        <c:axPos val="r"/>
        <c:numFmt formatCode="#,##0" sourceLinked="1"/>
        <c:majorTickMark val="in"/>
        <c:minorTickMark val="none"/>
        <c:tickLblPos val="nextTo"/>
        <c:crossAx val="99152640"/>
        <c:crosses val="max"/>
        <c:crossBetween val="between"/>
        <c:majorUnit val="100"/>
      </c:valAx>
      <c:catAx>
        <c:axId val="99152640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99150848"/>
        <c:crosses val="autoZero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472440</xdr:colOff>
      <xdr:row>1</xdr:row>
      <xdr:rowOff>40767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7922EF-8911-4D41-99F0-C459D8A8FA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549140" cy="8637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1</xdr:row>
      <xdr:rowOff>64770</xdr:rowOff>
    </xdr:from>
    <xdr:to>
      <xdr:col>11</xdr:col>
      <xdr:colOff>0</xdr:colOff>
      <xdr:row>16</xdr:row>
      <xdr:rowOff>64770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03. Contract Line Items" backgroundRefresh="0" adjustColumnWidth="0" connectionId="1" autoFormatId="16" applyNumberFormats="0" applyBorderFormats="0" applyFontFormats="0" applyPatternFormats="0" applyAlignmentFormats="0" applyWidthHeightFormats="0">
  <queryTableRefresh nextId="47">
    <queryTableFields count="15">
      <queryTableField id="1" name="DISTRICT" tableColumnId="2"/>
      <queryTableField id="4" name="CCSJ" tableColumnId="5"/>
      <queryTableField id="7" name="COUNTY" tableColumnId="8"/>
      <queryTableField id="8" name="HIGHWAY" tableColumnId="9"/>
      <queryTableField id="14" name="DATE FINAL ESTIMATE PAID" tableColumnId="15"/>
      <queryTableField id="15" name="CONTRACT AWARD AMOUNT" tableColumnId="16"/>
      <queryTableField id="16" name="CHANGE ORDERS" tableColumnId="17"/>
      <queryTableField id="18" name="AMOUNT PAID" tableColumnId="19"/>
      <queryTableField id="19" name="UNDER OVER BUDGET" tableColumnId="20"/>
      <queryTableField id="28" name="CONTRACT DAYS" tableColumnId="29"/>
      <queryTableField id="29" name="CHARGED DAYS" tableColumnId="30"/>
      <queryTableField id="30" name="DAYS ADDED" tableColumnId="31"/>
      <queryTableField id="32" name="% COMP BY TIME" tableColumnId="33"/>
      <queryTableField id="33" name="OT" tableColumnId="34"/>
      <queryTableField id="34" name="NOT" tableColumnId="35"/>
    </queryTableFields>
    <queryTableDeletedFields count="30">
      <deletedField name="MUR"/>
      <deletedField name="TXDOT"/>
      <deletedField name="LET DATE"/>
      <deletedField name="LET TYPE"/>
      <deletedField name="AREA OFFICE NUMBER"/>
      <deletedField name="AREA OFFICE NAME"/>
      <deletedField name="PROJECT MANAGER"/>
      <deletedField name="AREA ENGINEER"/>
      <deletedField name="CONTRACTOR"/>
      <deletedField name="% COMP BY DOLLAR"/>
      <deletedField name="OB"/>
      <deletedField name="NOB"/>
      <deletedField name="ON BUDGET"/>
      <deletedField name="% COMP BY DOLLAR W/COs"/>
      <deletedField name="OB W/COs"/>
      <deletedField name="NOB W/COs"/>
      <deletedField name="ON BUDGET W/COs"/>
      <deletedField name="ON TIME"/>
      <deletedField name="% COMP BY TIME W/COs"/>
      <deletedField name="OT W/COs"/>
      <deletedField name="NOT W/COs"/>
      <deletedField name="ON TIME W/COs"/>
      <deletedField name="MONTH"/>
      <deletedField name="MMM_YY"/>
      <deletedField name="QUARTER FINALED"/>
      <deletedField name="CONSULTANT DESIGN"/>
      <deletedField name="A + B PROJECT"/>
      <deletedField name="CEI PROJECT"/>
      <deletedField name="THIRD PARTY DAYS ADDED"/>
      <deletedField name="CO BY THRD PRTY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Table_OTOB_YTD" displayName="Table_OTOB_YTD" ref="B4:P385" tableType="queryTable" headerRowDxfId="30" dataDxfId="29">
  <autoFilter ref="B4:P385"/>
  <sortState ref="B5:P385">
    <sortCondition ref="F4:F385"/>
  </sortState>
  <tableColumns count="15">
    <tableColumn id="2" uniqueName="2" name="DISTRICT" totalsRowLabel="Total" queryTableFieldId="1" dataDxfId="28" totalsRowDxfId="27"/>
    <tableColumn id="5" uniqueName="5" name="CCSJ" queryTableFieldId="4" dataDxfId="26" totalsRowDxfId="25"/>
    <tableColumn id="8" uniqueName="8" name="COUNTY" queryTableFieldId="7" dataDxfId="24" totalsRowDxfId="23"/>
    <tableColumn id="9" uniqueName="9" name="HIGHWAY" queryTableFieldId="8" dataDxfId="22" totalsRowDxfId="21"/>
    <tableColumn id="15" uniqueName="15" name="DATE FINAL ESTIMATE PAID" queryTableFieldId="14" dataDxfId="20" totalsRowDxfId="19"/>
    <tableColumn id="16" uniqueName="16" name="CONTRACT AWARD AMOUNT" queryTableFieldId="15" dataDxfId="18" totalsRowDxfId="17"/>
    <tableColumn id="17" uniqueName="17" name="CHANGE ORDERS" queryTableFieldId="16" dataDxfId="16" totalsRowDxfId="15"/>
    <tableColumn id="19" uniqueName="19" name="AMOUNT PAID" queryTableFieldId="18" dataDxfId="14" totalsRowDxfId="13"/>
    <tableColumn id="20" uniqueName="20" name="UNDER/OVER BUDGET" queryTableFieldId="19" dataDxfId="12" totalsRowDxfId="11"/>
    <tableColumn id="29" uniqueName="29" name="CONTRACT DAYS" queryTableFieldId="28" dataDxfId="10" totalsRowDxfId="9"/>
    <tableColumn id="30" uniqueName="30" name="CHARGED DAYS" queryTableFieldId="29" dataDxfId="8" totalsRowDxfId="7"/>
    <tableColumn id="31" uniqueName="31" name="DAYS ADDED" queryTableFieldId="30" dataDxfId="6" totalsRowDxfId="5"/>
    <tableColumn id="33" uniqueName="33" name="OVER/UNDER SCHEDULE" queryTableFieldId="32" dataDxfId="4"/>
    <tableColumn id="34" uniqueName="34" name="OT" queryTableFieldId="33" dataDxfId="3" totalsRowDxfId="2"/>
    <tableColumn id="35" uniqueName="35" name="NOT" queryTableFieldId="34" dataDxfId="1" totalsRow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P385"/>
  <sheetViews>
    <sheetView showGridLines="0" tabSelected="1" topLeftCell="D1" zoomScaleNormal="100" workbookViewId="0">
      <pane ySplit="4" topLeftCell="A268" activePane="bottomLeft" state="frozen"/>
      <selection pane="bottomLeft" activeCell="I4" sqref="I4"/>
    </sheetView>
  </sheetViews>
  <sheetFormatPr defaultColWidth="9.109375" defaultRowHeight="15" x14ac:dyDescent="0.35"/>
  <cols>
    <col min="1" max="1" width="2.88671875" style="1" customWidth="1"/>
    <col min="2" max="2" width="27.88671875" style="4" customWidth="1"/>
    <col min="3" max="3" width="16.6640625" style="1" customWidth="1"/>
    <col min="4" max="4" width="14.88671875" style="3" customWidth="1"/>
    <col min="5" max="5" width="16.6640625" style="3" customWidth="1"/>
    <col min="6" max="6" width="18" style="2" customWidth="1"/>
    <col min="7" max="7" width="19.33203125" style="1" customWidth="1"/>
    <col min="8" max="8" width="18" style="1" customWidth="1"/>
    <col min="9" max="9" width="18" style="5" customWidth="1"/>
    <col min="10" max="10" width="16.88671875" style="5" customWidth="1"/>
    <col min="11" max="11" width="12.21875" style="5" customWidth="1"/>
    <col min="12" max="12" width="11.109375" style="5" customWidth="1"/>
    <col min="13" max="13" width="16.6640625" style="5" customWidth="1"/>
    <col min="14" max="14" width="16.6640625" style="90" customWidth="1"/>
    <col min="15" max="16" width="16.6640625" style="8" hidden="1" customWidth="1"/>
    <col min="17" max="17" width="81.109375" style="1" bestFit="1" customWidth="1"/>
    <col min="18" max="18" width="10.109375" style="1" bestFit="1" customWidth="1"/>
    <col min="19" max="19" width="65.5546875" style="1" bestFit="1" customWidth="1"/>
    <col min="20" max="20" width="14.5546875" style="1" bestFit="1" customWidth="1"/>
    <col min="21" max="21" width="14.6640625" style="1" bestFit="1" customWidth="1"/>
    <col min="22" max="22" width="53.109375" style="1" bestFit="1" customWidth="1"/>
    <col min="23" max="23" width="9.33203125" style="1" bestFit="1" customWidth="1"/>
    <col min="24" max="24" width="8.6640625" style="1" bestFit="1" customWidth="1"/>
    <col min="25" max="25" width="14.109375" style="1" bestFit="1" customWidth="1"/>
    <col min="26" max="26" width="9.109375" style="1"/>
    <col min="27" max="27" width="12.109375" style="1" bestFit="1" customWidth="1"/>
    <col min="28" max="28" width="10.88671875" style="1" bestFit="1" customWidth="1"/>
    <col min="29" max="29" width="16" style="1" bestFit="1" customWidth="1"/>
    <col min="30" max="30" width="11.109375" style="1" bestFit="1" customWidth="1"/>
    <col min="31" max="31" width="26.5546875" style="1" bestFit="1" customWidth="1"/>
    <col min="32" max="32" width="25.44140625" style="1" bestFit="1" customWidth="1"/>
    <col min="33" max="33" width="18.44140625" style="1" bestFit="1" customWidth="1"/>
    <col min="34" max="34" width="15.44140625" style="1" bestFit="1" customWidth="1"/>
    <col min="35" max="35" width="18.44140625" style="1" bestFit="1" customWidth="1"/>
    <col min="36" max="36" width="14" style="1" bestFit="1" customWidth="1"/>
    <col min="37" max="37" width="19.5546875" style="1" bestFit="1" customWidth="1"/>
    <col min="38" max="38" width="11.109375" style="1" bestFit="1" customWidth="1"/>
    <col min="39" max="39" width="12.109375" style="1" bestFit="1" customWidth="1"/>
    <col min="40" max="40" width="19.5546875" style="1" bestFit="1" customWidth="1"/>
    <col min="41" max="41" width="10.6640625" style="1" bestFit="1" customWidth="1"/>
    <col min="42" max="42" width="16" style="1" bestFit="1" customWidth="1"/>
    <col min="43" max="43" width="10.5546875" style="1" bestFit="1" customWidth="1"/>
    <col min="44" max="44" width="17.88671875" style="1" bestFit="1" customWidth="1"/>
    <col min="45" max="16384" width="9.109375" style="1"/>
  </cols>
  <sheetData>
    <row r="1" spans="2:16" ht="64.8" customHeight="1" x14ac:dyDescent="0.4">
      <c r="B1" s="69"/>
      <c r="D1" s="8"/>
      <c r="N1" s="89" t="s">
        <v>797</v>
      </c>
    </row>
    <row r="2" spans="2:16" ht="18.600000000000001" x14ac:dyDescent="0.4">
      <c r="B2" s="69" t="s">
        <v>4</v>
      </c>
      <c r="D2" s="77"/>
      <c r="F2" s="86"/>
      <c r="G2" s="87"/>
      <c r="H2" s="87"/>
      <c r="N2" s="89" t="s">
        <v>798</v>
      </c>
    </row>
    <row r="3" spans="2:16" x14ac:dyDescent="0.35">
      <c r="B3" s="69" t="s">
        <v>5</v>
      </c>
      <c r="F3" s="88" t="str">
        <f>UPPER(TEXT(MAX(Table_OTOB_YTD[DATE FINAL ESTIMATE PAID]), "MMMM"))</f>
        <v>FEBRUARY</v>
      </c>
      <c r="G3" s="88">
        <f>DAY(EOMONTH(MAX(Table_OTOB_YTD[DATE FINAL ESTIMATE PAID]),0))</f>
        <v>29</v>
      </c>
      <c r="H3" s="88">
        <f>YEAR(MAX(Table_OTOB_YTD[DATE FINAL ESTIMATE PAID]))</f>
        <v>2020</v>
      </c>
    </row>
    <row r="4" spans="2:16" s="7" customFormat="1" ht="30" customHeight="1" x14ac:dyDescent="0.3">
      <c r="B4" s="73" t="s">
        <v>0</v>
      </c>
      <c r="C4" s="73" t="s">
        <v>3</v>
      </c>
      <c r="D4" s="74" t="s">
        <v>1</v>
      </c>
      <c r="E4" s="74" t="s">
        <v>2</v>
      </c>
      <c r="F4" s="75" t="s">
        <v>6</v>
      </c>
      <c r="G4" s="73" t="s">
        <v>12</v>
      </c>
      <c r="H4" s="73" t="s">
        <v>7</v>
      </c>
      <c r="I4" s="73" t="s">
        <v>8</v>
      </c>
      <c r="J4" s="73" t="s">
        <v>796</v>
      </c>
      <c r="K4" s="73" t="s">
        <v>9</v>
      </c>
      <c r="L4" s="73" t="s">
        <v>10</v>
      </c>
      <c r="M4" s="73" t="s">
        <v>11</v>
      </c>
      <c r="N4" s="91" t="s">
        <v>799</v>
      </c>
      <c r="O4" s="74" t="s">
        <v>14</v>
      </c>
      <c r="P4" s="74" t="s">
        <v>13</v>
      </c>
    </row>
    <row r="5" spans="2:16" x14ac:dyDescent="0.35">
      <c r="B5" s="4" t="s">
        <v>15</v>
      </c>
      <c r="C5" s="5" t="s">
        <v>16</v>
      </c>
      <c r="D5" s="3" t="s">
        <v>17</v>
      </c>
      <c r="E5" s="3" t="s">
        <v>18</v>
      </c>
      <c r="F5" s="2">
        <v>43711</v>
      </c>
      <c r="G5" s="9">
        <v>7280426.6699999999</v>
      </c>
      <c r="H5" s="9">
        <v>10551.15</v>
      </c>
      <c r="I5" s="9">
        <v>7632142.79</v>
      </c>
      <c r="J5" s="9">
        <v>351716.12</v>
      </c>
      <c r="K5" s="6">
        <v>72</v>
      </c>
      <c r="L5" s="6">
        <v>37</v>
      </c>
      <c r="M5" s="6">
        <v>0</v>
      </c>
      <c r="N5" s="92">
        <f>(Table_OTOB_YTD[[#This Row],[CONTRACT DAYS]]+Table_OTOB_YTD[[#This Row],[DAYS ADDED]])-Table_OTOB_YTD[[#This Row],[CHARGED DAYS]]</f>
        <v>35</v>
      </c>
      <c r="O5" s="68">
        <v>1</v>
      </c>
      <c r="P5" s="8">
        <v>0</v>
      </c>
    </row>
    <row r="6" spans="2:16" x14ac:dyDescent="0.35">
      <c r="B6" s="70" t="s">
        <v>19</v>
      </c>
      <c r="C6" s="72" t="s">
        <v>20</v>
      </c>
      <c r="D6" s="77" t="s">
        <v>21</v>
      </c>
      <c r="E6" s="77" t="s">
        <v>22</v>
      </c>
      <c r="F6" s="71">
        <v>43712</v>
      </c>
      <c r="G6" s="78">
        <v>1149642.6499999999</v>
      </c>
      <c r="H6" s="78">
        <v>99261.02</v>
      </c>
      <c r="I6" s="78">
        <v>1270376.8</v>
      </c>
      <c r="J6" s="78">
        <v>120734.15</v>
      </c>
      <c r="K6" s="79">
        <v>64</v>
      </c>
      <c r="L6" s="79">
        <v>90</v>
      </c>
      <c r="M6" s="79">
        <v>26</v>
      </c>
      <c r="N6" s="93">
        <f>(Table_OTOB_YTD[[#This Row],[CONTRACT DAYS]]+Table_OTOB_YTD[[#This Row],[DAYS ADDED]])-Table_OTOB_YTD[[#This Row],[CHARGED DAYS]]</f>
        <v>0</v>
      </c>
      <c r="O6" s="76">
        <v>0</v>
      </c>
      <c r="P6" s="76">
        <v>1</v>
      </c>
    </row>
    <row r="7" spans="2:16" x14ac:dyDescent="0.35">
      <c r="B7" s="70" t="s">
        <v>23</v>
      </c>
      <c r="C7" s="72" t="s">
        <v>24</v>
      </c>
      <c r="D7" s="77" t="s">
        <v>25</v>
      </c>
      <c r="E7" s="77" t="s">
        <v>26</v>
      </c>
      <c r="F7" s="71">
        <v>43713</v>
      </c>
      <c r="G7" s="78">
        <v>624968.15</v>
      </c>
      <c r="H7" s="78">
        <v>0</v>
      </c>
      <c r="I7" s="78">
        <v>622906.31999999995</v>
      </c>
      <c r="J7" s="78">
        <v>-2061.83</v>
      </c>
      <c r="K7" s="79">
        <v>175</v>
      </c>
      <c r="L7" s="79">
        <v>32</v>
      </c>
      <c r="M7" s="79">
        <v>0</v>
      </c>
      <c r="N7" s="93">
        <f>(Table_OTOB_YTD[[#This Row],[CONTRACT DAYS]]+Table_OTOB_YTD[[#This Row],[DAYS ADDED]])-Table_OTOB_YTD[[#This Row],[CHARGED DAYS]]</f>
        <v>143</v>
      </c>
      <c r="O7" s="76">
        <v>1</v>
      </c>
      <c r="P7" s="76">
        <v>0</v>
      </c>
    </row>
    <row r="8" spans="2:16" x14ac:dyDescent="0.35">
      <c r="B8" s="70" t="s">
        <v>27</v>
      </c>
      <c r="C8" s="72" t="s">
        <v>28</v>
      </c>
      <c r="D8" s="77" t="s">
        <v>19</v>
      </c>
      <c r="E8" s="77" t="s">
        <v>29</v>
      </c>
      <c r="F8" s="71">
        <v>43713</v>
      </c>
      <c r="G8" s="78">
        <v>525692.63</v>
      </c>
      <c r="H8" s="78">
        <v>0</v>
      </c>
      <c r="I8" s="78">
        <v>486738.83</v>
      </c>
      <c r="J8" s="78">
        <v>-38953.800000000003</v>
      </c>
      <c r="K8" s="79">
        <v>60</v>
      </c>
      <c r="L8" s="79">
        <v>71</v>
      </c>
      <c r="M8" s="79">
        <v>0</v>
      </c>
      <c r="N8" s="93">
        <f>(Table_OTOB_YTD[[#This Row],[CONTRACT DAYS]]+Table_OTOB_YTD[[#This Row],[DAYS ADDED]])-Table_OTOB_YTD[[#This Row],[CHARGED DAYS]]</f>
        <v>-11</v>
      </c>
      <c r="O8" s="76">
        <v>0</v>
      </c>
      <c r="P8" s="76">
        <v>1</v>
      </c>
    </row>
    <row r="9" spans="2:16" x14ac:dyDescent="0.35">
      <c r="B9" s="70" t="s">
        <v>30</v>
      </c>
      <c r="C9" s="72" t="s">
        <v>31</v>
      </c>
      <c r="D9" s="77" t="s">
        <v>32</v>
      </c>
      <c r="E9" s="77" t="s">
        <v>33</v>
      </c>
      <c r="F9" s="71">
        <v>43714</v>
      </c>
      <c r="G9" s="78">
        <v>8326091.9500000002</v>
      </c>
      <c r="H9" s="78">
        <v>713281.3</v>
      </c>
      <c r="I9" s="78">
        <v>9409092.0399999991</v>
      </c>
      <c r="J9" s="78">
        <v>1083000.0900000001</v>
      </c>
      <c r="K9" s="79">
        <v>294</v>
      </c>
      <c r="L9" s="79">
        <v>371</v>
      </c>
      <c r="M9" s="79">
        <v>83</v>
      </c>
      <c r="N9" s="93">
        <f>(Table_OTOB_YTD[[#This Row],[CONTRACT DAYS]]+Table_OTOB_YTD[[#This Row],[DAYS ADDED]])-Table_OTOB_YTD[[#This Row],[CHARGED DAYS]]</f>
        <v>6</v>
      </c>
      <c r="O9" s="76">
        <v>0</v>
      </c>
      <c r="P9" s="76">
        <v>1</v>
      </c>
    </row>
    <row r="10" spans="2:16" x14ac:dyDescent="0.35">
      <c r="B10" s="70" t="s">
        <v>34</v>
      </c>
      <c r="C10" s="72" t="s">
        <v>35</v>
      </c>
      <c r="D10" s="77" t="s">
        <v>36</v>
      </c>
      <c r="E10" s="77" t="s">
        <v>37</v>
      </c>
      <c r="F10" s="71">
        <v>43714</v>
      </c>
      <c r="G10" s="78">
        <v>1048921.1200000001</v>
      </c>
      <c r="H10" s="78">
        <v>27987.66</v>
      </c>
      <c r="I10" s="78">
        <v>1075435.8600000001</v>
      </c>
      <c r="J10" s="78">
        <v>26514.74</v>
      </c>
      <c r="K10" s="79">
        <v>170</v>
      </c>
      <c r="L10" s="79">
        <v>152</v>
      </c>
      <c r="M10" s="79">
        <v>0</v>
      </c>
      <c r="N10" s="93">
        <f>(Table_OTOB_YTD[[#This Row],[CONTRACT DAYS]]+Table_OTOB_YTD[[#This Row],[DAYS ADDED]])-Table_OTOB_YTD[[#This Row],[CHARGED DAYS]]</f>
        <v>18</v>
      </c>
      <c r="O10" s="76">
        <v>1</v>
      </c>
      <c r="P10" s="76">
        <v>0</v>
      </c>
    </row>
    <row r="11" spans="2:16" x14ac:dyDescent="0.35">
      <c r="B11" s="70" t="s">
        <v>38</v>
      </c>
      <c r="C11" s="72" t="s">
        <v>39</v>
      </c>
      <c r="D11" s="77" t="s">
        <v>40</v>
      </c>
      <c r="E11" s="77" t="s">
        <v>41</v>
      </c>
      <c r="F11" s="71">
        <v>43718</v>
      </c>
      <c r="G11" s="78">
        <v>3421432.25</v>
      </c>
      <c r="H11" s="78">
        <v>350096.59</v>
      </c>
      <c r="I11" s="78">
        <v>3642333.21</v>
      </c>
      <c r="J11" s="78">
        <v>220900.96</v>
      </c>
      <c r="K11" s="79">
        <v>396</v>
      </c>
      <c r="L11" s="79">
        <v>489</v>
      </c>
      <c r="M11" s="79">
        <v>15</v>
      </c>
      <c r="N11" s="93">
        <f>(Table_OTOB_YTD[[#This Row],[CONTRACT DAYS]]+Table_OTOB_YTD[[#This Row],[DAYS ADDED]])-Table_OTOB_YTD[[#This Row],[CHARGED DAYS]]</f>
        <v>-78</v>
      </c>
      <c r="O11" s="76">
        <v>0</v>
      </c>
      <c r="P11" s="76">
        <v>1</v>
      </c>
    </row>
    <row r="12" spans="2:16" x14ac:dyDescent="0.35">
      <c r="B12" s="70" t="s">
        <v>38</v>
      </c>
      <c r="C12" s="72" t="s">
        <v>42</v>
      </c>
      <c r="D12" s="77" t="s">
        <v>38</v>
      </c>
      <c r="E12" s="77" t="s">
        <v>26</v>
      </c>
      <c r="F12" s="71">
        <v>43718</v>
      </c>
      <c r="G12" s="78">
        <v>1699468.03</v>
      </c>
      <c r="H12" s="78">
        <v>38587.97</v>
      </c>
      <c r="I12" s="78">
        <v>1749673.92</v>
      </c>
      <c r="J12" s="78">
        <v>50205.89</v>
      </c>
      <c r="K12" s="79">
        <v>240</v>
      </c>
      <c r="L12" s="79">
        <v>244</v>
      </c>
      <c r="M12" s="79">
        <v>5</v>
      </c>
      <c r="N12" s="93">
        <f>(Table_OTOB_YTD[[#This Row],[CONTRACT DAYS]]+Table_OTOB_YTD[[#This Row],[DAYS ADDED]])-Table_OTOB_YTD[[#This Row],[CHARGED DAYS]]</f>
        <v>1</v>
      </c>
      <c r="O12" s="76">
        <v>1</v>
      </c>
      <c r="P12" s="76">
        <v>0</v>
      </c>
    </row>
    <row r="13" spans="2:16" x14ac:dyDescent="0.35">
      <c r="B13" s="70" t="s">
        <v>43</v>
      </c>
      <c r="C13" s="72" t="s">
        <v>44</v>
      </c>
      <c r="D13" s="77" t="s">
        <v>45</v>
      </c>
      <c r="E13" s="77" t="s">
        <v>29</v>
      </c>
      <c r="F13" s="71">
        <v>43718</v>
      </c>
      <c r="G13" s="78">
        <v>516000</v>
      </c>
      <c r="H13" s="78">
        <v>0</v>
      </c>
      <c r="I13" s="78">
        <v>504465.72</v>
      </c>
      <c r="J13" s="78">
        <v>-11534.28</v>
      </c>
      <c r="K13" s="79">
        <v>107</v>
      </c>
      <c r="L13" s="79">
        <v>120</v>
      </c>
      <c r="M13" s="79">
        <v>13</v>
      </c>
      <c r="N13" s="93">
        <f>(Table_OTOB_YTD[[#This Row],[CONTRACT DAYS]]+Table_OTOB_YTD[[#This Row],[DAYS ADDED]])-Table_OTOB_YTD[[#This Row],[CHARGED DAYS]]</f>
        <v>0</v>
      </c>
      <c r="O13" s="76">
        <v>0</v>
      </c>
      <c r="P13" s="76">
        <v>1</v>
      </c>
    </row>
    <row r="14" spans="2:16" x14ac:dyDescent="0.35">
      <c r="B14" s="70" t="s">
        <v>46</v>
      </c>
      <c r="C14" s="72" t="s">
        <v>47</v>
      </c>
      <c r="D14" s="77" t="s">
        <v>48</v>
      </c>
      <c r="E14" s="77" t="s">
        <v>49</v>
      </c>
      <c r="F14" s="71">
        <v>43719</v>
      </c>
      <c r="G14" s="78">
        <v>8117215.71</v>
      </c>
      <c r="H14" s="78">
        <v>216664.15</v>
      </c>
      <c r="I14" s="78">
        <v>8485418.5</v>
      </c>
      <c r="J14" s="78">
        <v>368202.79</v>
      </c>
      <c r="K14" s="79">
        <v>204</v>
      </c>
      <c r="L14" s="79">
        <v>298</v>
      </c>
      <c r="M14" s="79">
        <v>84</v>
      </c>
      <c r="N14" s="93">
        <f>(Table_OTOB_YTD[[#This Row],[CONTRACT DAYS]]+Table_OTOB_YTD[[#This Row],[DAYS ADDED]])-Table_OTOB_YTD[[#This Row],[CHARGED DAYS]]</f>
        <v>-10</v>
      </c>
      <c r="O14" s="76">
        <v>0</v>
      </c>
      <c r="P14" s="76">
        <v>1</v>
      </c>
    </row>
    <row r="15" spans="2:16" x14ac:dyDescent="0.35">
      <c r="B15" s="70" t="s">
        <v>27</v>
      </c>
      <c r="C15" s="72" t="s">
        <v>50</v>
      </c>
      <c r="D15" s="77" t="s">
        <v>19</v>
      </c>
      <c r="E15" s="77" t="s">
        <v>51</v>
      </c>
      <c r="F15" s="71">
        <v>43719</v>
      </c>
      <c r="G15" s="78">
        <v>4469341.79</v>
      </c>
      <c r="H15" s="78">
        <v>-30284.63</v>
      </c>
      <c r="I15" s="78">
        <v>4427707.49</v>
      </c>
      <c r="J15" s="78">
        <v>-41634.300000000003</v>
      </c>
      <c r="K15" s="79">
        <v>150</v>
      </c>
      <c r="L15" s="79">
        <v>182</v>
      </c>
      <c r="M15" s="79">
        <v>32</v>
      </c>
      <c r="N15" s="93">
        <f>(Table_OTOB_YTD[[#This Row],[CONTRACT DAYS]]+Table_OTOB_YTD[[#This Row],[DAYS ADDED]])-Table_OTOB_YTD[[#This Row],[CHARGED DAYS]]</f>
        <v>0</v>
      </c>
      <c r="O15" s="76">
        <v>0</v>
      </c>
      <c r="P15" s="76">
        <v>1</v>
      </c>
    </row>
    <row r="16" spans="2:16" x14ac:dyDescent="0.35">
      <c r="B16" s="70" t="s">
        <v>52</v>
      </c>
      <c r="C16" s="72" t="s">
        <v>53</v>
      </c>
      <c r="D16" s="77" t="s">
        <v>54</v>
      </c>
      <c r="E16" s="77" t="s">
        <v>55</v>
      </c>
      <c r="F16" s="71">
        <v>43720</v>
      </c>
      <c r="G16" s="78">
        <v>3538933.21</v>
      </c>
      <c r="H16" s="78">
        <v>154691.64000000001</v>
      </c>
      <c r="I16" s="78">
        <v>3832243.66</v>
      </c>
      <c r="J16" s="78">
        <v>293310.45</v>
      </c>
      <c r="K16" s="79">
        <v>190</v>
      </c>
      <c r="L16" s="79">
        <v>304</v>
      </c>
      <c r="M16" s="79">
        <v>117</v>
      </c>
      <c r="N16" s="93">
        <f>(Table_OTOB_YTD[[#This Row],[CONTRACT DAYS]]+Table_OTOB_YTD[[#This Row],[DAYS ADDED]])-Table_OTOB_YTD[[#This Row],[CHARGED DAYS]]</f>
        <v>3</v>
      </c>
      <c r="O16" s="76">
        <v>0</v>
      </c>
      <c r="P16" s="76">
        <v>1</v>
      </c>
    </row>
    <row r="17" spans="2:16" x14ac:dyDescent="0.35">
      <c r="B17" s="70" t="s">
        <v>34</v>
      </c>
      <c r="C17" s="72" t="s">
        <v>56</v>
      </c>
      <c r="D17" s="77" t="s">
        <v>57</v>
      </c>
      <c r="E17" s="77" t="s">
        <v>58</v>
      </c>
      <c r="F17" s="71">
        <v>43720</v>
      </c>
      <c r="G17" s="78">
        <v>3288708.72</v>
      </c>
      <c r="H17" s="78">
        <v>1290803.28</v>
      </c>
      <c r="I17" s="78">
        <v>4152416.04</v>
      </c>
      <c r="J17" s="78">
        <v>863707.32</v>
      </c>
      <c r="K17" s="79">
        <v>255</v>
      </c>
      <c r="L17" s="79">
        <v>285</v>
      </c>
      <c r="M17" s="79">
        <v>30</v>
      </c>
      <c r="N17" s="93">
        <f>(Table_OTOB_YTD[[#This Row],[CONTRACT DAYS]]+Table_OTOB_YTD[[#This Row],[DAYS ADDED]])-Table_OTOB_YTD[[#This Row],[CHARGED DAYS]]</f>
        <v>0</v>
      </c>
      <c r="O17" s="76">
        <v>0</v>
      </c>
      <c r="P17" s="76">
        <v>1</v>
      </c>
    </row>
    <row r="18" spans="2:16" x14ac:dyDescent="0.35">
      <c r="B18" s="70" t="s">
        <v>15</v>
      </c>
      <c r="C18" s="72" t="s">
        <v>59</v>
      </c>
      <c r="D18" s="77" t="s">
        <v>60</v>
      </c>
      <c r="E18" s="77" t="s">
        <v>33</v>
      </c>
      <c r="F18" s="71">
        <v>43721</v>
      </c>
      <c r="G18" s="78">
        <v>4186076.22</v>
      </c>
      <c r="H18" s="78">
        <v>60828.18</v>
      </c>
      <c r="I18" s="78">
        <v>4221760.29</v>
      </c>
      <c r="J18" s="78">
        <v>35684.07</v>
      </c>
      <c r="K18" s="79">
        <v>68</v>
      </c>
      <c r="L18" s="79">
        <v>80</v>
      </c>
      <c r="M18" s="79">
        <v>5</v>
      </c>
      <c r="N18" s="93">
        <f>(Table_OTOB_YTD[[#This Row],[CONTRACT DAYS]]+Table_OTOB_YTD[[#This Row],[DAYS ADDED]])-Table_OTOB_YTD[[#This Row],[CHARGED DAYS]]</f>
        <v>-7</v>
      </c>
      <c r="O18" s="76">
        <v>0</v>
      </c>
      <c r="P18" s="76">
        <v>1</v>
      </c>
    </row>
    <row r="19" spans="2:16" x14ac:dyDescent="0.35">
      <c r="B19" s="70" t="s">
        <v>61</v>
      </c>
      <c r="C19" s="72" t="s">
        <v>62</v>
      </c>
      <c r="D19" s="77" t="s">
        <v>63</v>
      </c>
      <c r="E19" s="77" t="s">
        <v>64</v>
      </c>
      <c r="F19" s="71">
        <v>43721</v>
      </c>
      <c r="G19" s="78">
        <v>7109675.9900000002</v>
      </c>
      <c r="H19" s="78">
        <v>171804.39</v>
      </c>
      <c r="I19" s="78">
        <v>7169206.0099999998</v>
      </c>
      <c r="J19" s="78">
        <v>59530.02</v>
      </c>
      <c r="K19" s="79">
        <v>300</v>
      </c>
      <c r="L19" s="79">
        <v>283</v>
      </c>
      <c r="M19" s="79">
        <v>0</v>
      </c>
      <c r="N19" s="93">
        <f>(Table_OTOB_YTD[[#This Row],[CONTRACT DAYS]]+Table_OTOB_YTD[[#This Row],[DAYS ADDED]])-Table_OTOB_YTD[[#This Row],[CHARGED DAYS]]</f>
        <v>17</v>
      </c>
      <c r="O19" s="76">
        <v>1</v>
      </c>
      <c r="P19" s="76">
        <v>0</v>
      </c>
    </row>
    <row r="20" spans="2:16" x14ac:dyDescent="0.35">
      <c r="B20" s="70" t="s">
        <v>52</v>
      </c>
      <c r="C20" s="72" t="s">
        <v>65</v>
      </c>
      <c r="D20" s="77" t="s">
        <v>66</v>
      </c>
      <c r="E20" s="77" t="s">
        <v>67</v>
      </c>
      <c r="F20" s="71">
        <v>43721</v>
      </c>
      <c r="G20" s="78">
        <v>2436392.2599999998</v>
      </c>
      <c r="H20" s="78">
        <v>436727.75</v>
      </c>
      <c r="I20" s="78">
        <v>2658601.12</v>
      </c>
      <c r="J20" s="78">
        <v>222208.86</v>
      </c>
      <c r="K20" s="79">
        <v>136</v>
      </c>
      <c r="L20" s="79">
        <v>191</v>
      </c>
      <c r="M20" s="79">
        <v>55</v>
      </c>
      <c r="N20" s="93">
        <f>(Table_OTOB_YTD[[#This Row],[CONTRACT DAYS]]+Table_OTOB_YTD[[#This Row],[DAYS ADDED]])-Table_OTOB_YTD[[#This Row],[CHARGED DAYS]]</f>
        <v>0</v>
      </c>
      <c r="O20" s="76">
        <v>0</v>
      </c>
      <c r="P20" s="76">
        <v>1</v>
      </c>
    </row>
    <row r="21" spans="2:16" x14ac:dyDescent="0.35">
      <c r="B21" s="70" t="s">
        <v>68</v>
      </c>
      <c r="C21" s="72" t="s">
        <v>69</v>
      </c>
      <c r="D21" s="77" t="s">
        <v>70</v>
      </c>
      <c r="E21" s="77" t="s">
        <v>71</v>
      </c>
      <c r="F21" s="71">
        <v>43724</v>
      </c>
      <c r="G21" s="78">
        <v>2763466.2800000003</v>
      </c>
      <c r="H21" s="78">
        <v>0</v>
      </c>
      <c r="I21" s="78">
        <v>2730331.32</v>
      </c>
      <c r="J21" s="78">
        <v>-33134.959999999999</v>
      </c>
      <c r="K21" s="79">
        <v>120</v>
      </c>
      <c r="L21" s="79">
        <v>58</v>
      </c>
      <c r="M21" s="79">
        <v>0</v>
      </c>
      <c r="N21" s="93">
        <f>(Table_OTOB_YTD[[#This Row],[CONTRACT DAYS]]+Table_OTOB_YTD[[#This Row],[DAYS ADDED]])-Table_OTOB_YTD[[#This Row],[CHARGED DAYS]]</f>
        <v>62</v>
      </c>
      <c r="O21" s="76">
        <v>1</v>
      </c>
      <c r="P21" s="76">
        <v>0</v>
      </c>
    </row>
    <row r="22" spans="2:16" x14ac:dyDescent="0.35">
      <c r="B22" s="70" t="s">
        <v>68</v>
      </c>
      <c r="C22" s="72" t="s">
        <v>72</v>
      </c>
      <c r="D22" s="77" t="s">
        <v>73</v>
      </c>
      <c r="E22" s="77" t="s">
        <v>74</v>
      </c>
      <c r="F22" s="71">
        <v>43724</v>
      </c>
      <c r="G22" s="78">
        <v>1737655.82</v>
      </c>
      <c r="H22" s="78">
        <v>0</v>
      </c>
      <c r="I22" s="78">
        <v>1695291.46</v>
      </c>
      <c r="J22" s="78">
        <v>-42364.36</v>
      </c>
      <c r="K22" s="79">
        <v>69</v>
      </c>
      <c r="L22" s="79">
        <v>58</v>
      </c>
      <c r="M22" s="79">
        <v>0</v>
      </c>
      <c r="N22" s="93">
        <f>(Table_OTOB_YTD[[#This Row],[CONTRACT DAYS]]+Table_OTOB_YTD[[#This Row],[DAYS ADDED]])-Table_OTOB_YTD[[#This Row],[CHARGED DAYS]]</f>
        <v>11</v>
      </c>
      <c r="O22" s="76">
        <v>1</v>
      </c>
      <c r="P22" s="76">
        <v>0</v>
      </c>
    </row>
    <row r="23" spans="2:16" x14ac:dyDescent="0.35">
      <c r="B23" s="70" t="s">
        <v>34</v>
      </c>
      <c r="C23" s="72" t="s">
        <v>75</v>
      </c>
      <c r="D23" s="77" t="s">
        <v>76</v>
      </c>
      <c r="E23" s="77" t="s">
        <v>22</v>
      </c>
      <c r="F23" s="71">
        <v>43724</v>
      </c>
      <c r="G23" s="78">
        <v>6123477.8700000001</v>
      </c>
      <c r="H23" s="78">
        <v>-400785.83</v>
      </c>
      <c r="I23" s="78">
        <v>5878783.7199999997</v>
      </c>
      <c r="J23" s="78">
        <v>-244694.15</v>
      </c>
      <c r="K23" s="79">
        <v>277</v>
      </c>
      <c r="L23" s="79">
        <v>298</v>
      </c>
      <c r="M23" s="79">
        <v>27</v>
      </c>
      <c r="N23" s="93">
        <f>(Table_OTOB_YTD[[#This Row],[CONTRACT DAYS]]+Table_OTOB_YTD[[#This Row],[DAYS ADDED]])-Table_OTOB_YTD[[#This Row],[CHARGED DAYS]]</f>
        <v>6</v>
      </c>
      <c r="O23" s="76">
        <v>1</v>
      </c>
      <c r="P23" s="76">
        <v>0</v>
      </c>
    </row>
    <row r="24" spans="2:16" x14ac:dyDescent="0.35">
      <c r="B24" s="70" t="s">
        <v>77</v>
      </c>
      <c r="C24" s="72" t="s">
        <v>78</v>
      </c>
      <c r="D24" s="77" t="s">
        <v>79</v>
      </c>
      <c r="E24" s="77" t="s">
        <v>80</v>
      </c>
      <c r="F24" s="71">
        <v>43724</v>
      </c>
      <c r="G24" s="78">
        <v>1720296.4500000002</v>
      </c>
      <c r="H24" s="78">
        <v>768456.18</v>
      </c>
      <c r="I24" s="78">
        <v>2486257.58</v>
      </c>
      <c r="J24" s="78">
        <v>765961.13</v>
      </c>
      <c r="K24" s="79">
        <v>136</v>
      </c>
      <c r="L24" s="79">
        <v>180</v>
      </c>
      <c r="M24" s="79">
        <v>65</v>
      </c>
      <c r="N24" s="93">
        <f>(Table_OTOB_YTD[[#This Row],[CONTRACT DAYS]]+Table_OTOB_YTD[[#This Row],[DAYS ADDED]])-Table_OTOB_YTD[[#This Row],[CHARGED DAYS]]</f>
        <v>21</v>
      </c>
      <c r="O24" s="76">
        <v>0</v>
      </c>
      <c r="P24" s="76">
        <v>1</v>
      </c>
    </row>
    <row r="25" spans="2:16" x14ac:dyDescent="0.35">
      <c r="B25" s="70" t="s">
        <v>77</v>
      </c>
      <c r="C25" s="72" t="s">
        <v>81</v>
      </c>
      <c r="D25" s="77" t="s">
        <v>82</v>
      </c>
      <c r="E25" s="77" t="s">
        <v>26</v>
      </c>
      <c r="F25" s="71">
        <v>43724</v>
      </c>
      <c r="G25" s="78">
        <v>497863.8</v>
      </c>
      <c r="H25" s="78">
        <v>75452.86</v>
      </c>
      <c r="I25" s="78">
        <v>573243.55000000005</v>
      </c>
      <c r="J25" s="78">
        <v>75379.75</v>
      </c>
      <c r="K25" s="79">
        <v>43</v>
      </c>
      <c r="L25" s="79">
        <v>56</v>
      </c>
      <c r="M25" s="79">
        <v>14</v>
      </c>
      <c r="N25" s="93">
        <f>(Table_OTOB_YTD[[#This Row],[CONTRACT DAYS]]+Table_OTOB_YTD[[#This Row],[DAYS ADDED]])-Table_OTOB_YTD[[#This Row],[CHARGED DAYS]]</f>
        <v>1</v>
      </c>
      <c r="O25" s="76">
        <v>0</v>
      </c>
      <c r="P25" s="76">
        <v>1</v>
      </c>
    </row>
    <row r="26" spans="2:16" x14ac:dyDescent="0.35">
      <c r="B26" s="70" t="s">
        <v>46</v>
      </c>
      <c r="C26" s="72" t="s">
        <v>83</v>
      </c>
      <c r="D26" s="77" t="s">
        <v>84</v>
      </c>
      <c r="E26" s="77" t="s">
        <v>85</v>
      </c>
      <c r="F26" s="71">
        <v>43725</v>
      </c>
      <c r="G26" s="78">
        <v>9980994.9199999999</v>
      </c>
      <c r="H26" s="78">
        <v>24060.66</v>
      </c>
      <c r="I26" s="78">
        <v>10811473.359999999</v>
      </c>
      <c r="J26" s="78">
        <v>830478.44</v>
      </c>
      <c r="K26" s="79">
        <v>119</v>
      </c>
      <c r="L26" s="79">
        <v>135</v>
      </c>
      <c r="M26" s="79">
        <v>16</v>
      </c>
      <c r="N26" s="93">
        <f>(Table_OTOB_YTD[[#This Row],[CONTRACT DAYS]]+Table_OTOB_YTD[[#This Row],[DAYS ADDED]])-Table_OTOB_YTD[[#This Row],[CHARGED DAYS]]</f>
        <v>0</v>
      </c>
      <c r="O26" s="76">
        <v>0</v>
      </c>
      <c r="P26" s="76">
        <v>1</v>
      </c>
    </row>
    <row r="27" spans="2:16" x14ac:dyDescent="0.35">
      <c r="B27" s="70" t="s">
        <v>46</v>
      </c>
      <c r="C27" s="72" t="s">
        <v>86</v>
      </c>
      <c r="D27" s="77" t="s">
        <v>48</v>
      </c>
      <c r="E27" s="77" t="s">
        <v>87</v>
      </c>
      <c r="F27" s="71">
        <v>43725</v>
      </c>
      <c r="G27" s="78">
        <v>6082985.1900000004</v>
      </c>
      <c r="H27" s="78">
        <v>205734.05000000002</v>
      </c>
      <c r="I27" s="78">
        <v>6278106.8200000003</v>
      </c>
      <c r="J27" s="78">
        <v>157121.63</v>
      </c>
      <c r="K27" s="79">
        <v>89</v>
      </c>
      <c r="L27" s="79">
        <v>104</v>
      </c>
      <c r="M27" s="79">
        <v>20</v>
      </c>
      <c r="N27" s="93">
        <f>(Table_OTOB_YTD[[#This Row],[CONTRACT DAYS]]+Table_OTOB_YTD[[#This Row],[DAYS ADDED]])-Table_OTOB_YTD[[#This Row],[CHARGED DAYS]]</f>
        <v>5</v>
      </c>
      <c r="O27" s="76">
        <v>0</v>
      </c>
      <c r="P27" s="76">
        <v>1</v>
      </c>
    </row>
    <row r="28" spans="2:16" x14ac:dyDescent="0.35">
      <c r="B28" s="70" t="s">
        <v>61</v>
      </c>
      <c r="C28" s="72" t="s">
        <v>88</v>
      </c>
      <c r="D28" s="77" t="s">
        <v>89</v>
      </c>
      <c r="E28" s="77" t="s">
        <v>90</v>
      </c>
      <c r="F28" s="71">
        <v>43725</v>
      </c>
      <c r="G28" s="78">
        <v>930195</v>
      </c>
      <c r="H28" s="78">
        <v>103010.96</v>
      </c>
      <c r="I28" s="78">
        <v>1153710.05</v>
      </c>
      <c r="J28" s="78">
        <v>223515.05</v>
      </c>
      <c r="K28" s="79">
        <v>57</v>
      </c>
      <c r="L28" s="79">
        <v>66</v>
      </c>
      <c r="M28" s="79">
        <v>10</v>
      </c>
      <c r="N28" s="93">
        <f>(Table_OTOB_YTD[[#This Row],[CONTRACT DAYS]]+Table_OTOB_YTD[[#This Row],[DAYS ADDED]])-Table_OTOB_YTD[[#This Row],[CHARGED DAYS]]</f>
        <v>1</v>
      </c>
      <c r="O28" s="76">
        <v>0</v>
      </c>
      <c r="P28" s="76">
        <v>1</v>
      </c>
    </row>
    <row r="29" spans="2:16" x14ac:dyDescent="0.35">
      <c r="B29" s="70" t="s">
        <v>61</v>
      </c>
      <c r="C29" s="72" t="s">
        <v>91</v>
      </c>
      <c r="D29" s="77" t="s">
        <v>89</v>
      </c>
      <c r="E29" s="77" t="s">
        <v>90</v>
      </c>
      <c r="F29" s="71">
        <v>43726</v>
      </c>
      <c r="G29" s="78">
        <v>6395385.04</v>
      </c>
      <c r="H29" s="78">
        <v>-2442931.36</v>
      </c>
      <c r="I29" s="78">
        <v>3935589.44</v>
      </c>
      <c r="J29" s="78">
        <v>-2459795.6</v>
      </c>
      <c r="K29" s="79">
        <v>120</v>
      </c>
      <c r="L29" s="79">
        <v>120</v>
      </c>
      <c r="M29" s="79">
        <v>0</v>
      </c>
      <c r="N29" s="93">
        <f>(Table_OTOB_YTD[[#This Row],[CONTRACT DAYS]]+Table_OTOB_YTD[[#This Row],[DAYS ADDED]])-Table_OTOB_YTD[[#This Row],[CHARGED DAYS]]</f>
        <v>0</v>
      </c>
      <c r="O29" s="76">
        <v>1</v>
      </c>
      <c r="P29" s="76">
        <v>0</v>
      </c>
    </row>
    <row r="30" spans="2:16" x14ac:dyDescent="0.35">
      <c r="B30" s="70" t="s">
        <v>92</v>
      </c>
      <c r="C30" s="72" t="s">
        <v>93</v>
      </c>
      <c r="D30" s="77" t="s">
        <v>94</v>
      </c>
      <c r="E30" s="77" t="s">
        <v>95</v>
      </c>
      <c r="F30" s="71">
        <v>43728</v>
      </c>
      <c r="G30" s="78">
        <v>3372833.81</v>
      </c>
      <c r="H30" s="78">
        <v>325402.82</v>
      </c>
      <c r="I30" s="78">
        <v>3973446.19</v>
      </c>
      <c r="J30" s="78">
        <v>600612.38</v>
      </c>
      <c r="K30" s="79">
        <v>221</v>
      </c>
      <c r="L30" s="79">
        <v>275</v>
      </c>
      <c r="M30" s="79">
        <v>55</v>
      </c>
      <c r="N30" s="93">
        <f>(Table_OTOB_YTD[[#This Row],[CONTRACT DAYS]]+Table_OTOB_YTD[[#This Row],[DAYS ADDED]])-Table_OTOB_YTD[[#This Row],[CHARGED DAYS]]</f>
        <v>1</v>
      </c>
      <c r="O30" s="76">
        <v>0</v>
      </c>
      <c r="P30" s="76">
        <v>1</v>
      </c>
    </row>
    <row r="31" spans="2:16" x14ac:dyDescent="0.35">
      <c r="B31" s="70" t="s">
        <v>46</v>
      </c>
      <c r="C31" s="72" t="s">
        <v>96</v>
      </c>
      <c r="D31" s="77" t="s">
        <v>97</v>
      </c>
      <c r="E31" s="77" t="s">
        <v>95</v>
      </c>
      <c r="F31" s="71">
        <v>43728</v>
      </c>
      <c r="G31" s="78">
        <v>858712.66</v>
      </c>
      <c r="H31" s="78">
        <v>490134.33</v>
      </c>
      <c r="I31" s="78">
        <v>1245017.6200000001</v>
      </c>
      <c r="J31" s="78">
        <v>386304.96</v>
      </c>
      <c r="K31" s="79">
        <v>187</v>
      </c>
      <c r="L31" s="79">
        <v>190</v>
      </c>
      <c r="M31" s="79">
        <v>0</v>
      </c>
      <c r="N31" s="93">
        <f>(Table_OTOB_YTD[[#This Row],[CONTRACT DAYS]]+Table_OTOB_YTD[[#This Row],[DAYS ADDED]])-Table_OTOB_YTD[[#This Row],[CHARGED DAYS]]</f>
        <v>-3</v>
      </c>
      <c r="O31" s="76">
        <v>1</v>
      </c>
      <c r="P31" s="76">
        <v>0</v>
      </c>
    </row>
    <row r="32" spans="2:16" x14ac:dyDescent="0.35">
      <c r="B32" s="70" t="s">
        <v>34</v>
      </c>
      <c r="C32" s="72" t="s">
        <v>98</v>
      </c>
      <c r="D32" s="77" t="s">
        <v>99</v>
      </c>
      <c r="E32" s="77" t="s">
        <v>100</v>
      </c>
      <c r="F32" s="71">
        <v>43728</v>
      </c>
      <c r="G32" s="78">
        <v>1033599.85</v>
      </c>
      <c r="H32" s="78">
        <v>-30363.57</v>
      </c>
      <c r="I32" s="78">
        <v>1006014.08</v>
      </c>
      <c r="J32" s="78">
        <v>-27585.77</v>
      </c>
      <c r="K32" s="79">
        <v>120</v>
      </c>
      <c r="L32" s="79">
        <v>135</v>
      </c>
      <c r="M32" s="79">
        <v>19</v>
      </c>
      <c r="N32" s="93">
        <f>(Table_OTOB_YTD[[#This Row],[CONTRACT DAYS]]+Table_OTOB_YTD[[#This Row],[DAYS ADDED]])-Table_OTOB_YTD[[#This Row],[CHARGED DAYS]]</f>
        <v>4</v>
      </c>
      <c r="O32" s="76">
        <v>0</v>
      </c>
      <c r="P32" s="76">
        <v>1</v>
      </c>
    </row>
    <row r="33" spans="2:16" x14ac:dyDescent="0.35">
      <c r="B33" s="70" t="s">
        <v>19</v>
      </c>
      <c r="C33" s="72" t="s">
        <v>101</v>
      </c>
      <c r="D33" s="77" t="s">
        <v>102</v>
      </c>
      <c r="E33" s="77" t="s">
        <v>103</v>
      </c>
      <c r="F33" s="71">
        <v>43731</v>
      </c>
      <c r="G33" s="78">
        <v>1244148.05</v>
      </c>
      <c r="H33" s="78">
        <v>216076.53</v>
      </c>
      <c r="I33" s="78">
        <v>1430614.79</v>
      </c>
      <c r="J33" s="78">
        <v>186466.74</v>
      </c>
      <c r="K33" s="79">
        <v>35</v>
      </c>
      <c r="L33" s="79">
        <v>30</v>
      </c>
      <c r="M33" s="79">
        <v>0</v>
      </c>
      <c r="N33" s="93">
        <f>(Table_OTOB_YTD[[#This Row],[CONTRACT DAYS]]+Table_OTOB_YTD[[#This Row],[DAYS ADDED]])-Table_OTOB_YTD[[#This Row],[CHARGED DAYS]]</f>
        <v>5</v>
      </c>
      <c r="O33" s="76">
        <v>1</v>
      </c>
      <c r="P33" s="76">
        <v>0</v>
      </c>
    </row>
    <row r="34" spans="2:16" x14ac:dyDescent="0.35">
      <c r="B34" s="70" t="s">
        <v>38</v>
      </c>
      <c r="C34" s="72" t="s">
        <v>104</v>
      </c>
      <c r="D34" s="77" t="s">
        <v>105</v>
      </c>
      <c r="E34" s="77" t="s">
        <v>106</v>
      </c>
      <c r="F34" s="71">
        <v>43731</v>
      </c>
      <c r="G34" s="78">
        <v>1280176.58</v>
      </c>
      <c r="H34" s="78">
        <v>72305.8</v>
      </c>
      <c r="I34" s="78">
        <v>1260654.3899999999</v>
      </c>
      <c r="J34" s="78">
        <v>-19522.189999999999</v>
      </c>
      <c r="K34" s="79">
        <v>159</v>
      </c>
      <c r="L34" s="79">
        <v>159</v>
      </c>
      <c r="M34" s="79">
        <v>7</v>
      </c>
      <c r="N34" s="93">
        <f>(Table_OTOB_YTD[[#This Row],[CONTRACT DAYS]]+Table_OTOB_YTD[[#This Row],[DAYS ADDED]])-Table_OTOB_YTD[[#This Row],[CHARGED DAYS]]</f>
        <v>7</v>
      </c>
      <c r="O34" s="76">
        <v>1</v>
      </c>
      <c r="P34" s="76">
        <v>0</v>
      </c>
    </row>
    <row r="35" spans="2:16" x14ac:dyDescent="0.35">
      <c r="B35" s="70" t="s">
        <v>38</v>
      </c>
      <c r="C35" s="72" t="s">
        <v>107</v>
      </c>
      <c r="D35" s="77" t="s">
        <v>105</v>
      </c>
      <c r="E35" s="77" t="s">
        <v>108</v>
      </c>
      <c r="F35" s="71">
        <v>43731</v>
      </c>
      <c r="G35" s="78">
        <v>1284000</v>
      </c>
      <c r="H35" s="78">
        <v>10400</v>
      </c>
      <c r="I35" s="78">
        <v>1272390.6200000001</v>
      </c>
      <c r="J35" s="78">
        <v>-11609.38</v>
      </c>
      <c r="K35" s="79">
        <v>190</v>
      </c>
      <c r="L35" s="79">
        <v>231</v>
      </c>
      <c r="M35" s="79">
        <v>14</v>
      </c>
      <c r="N35" s="93">
        <f>(Table_OTOB_YTD[[#This Row],[CONTRACT DAYS]]+Table_OTOB_YTD[[#This Row],[DAYS ADDED]])-Table_OTOB_YTD[[#This Row],[CHARGED DAYS]]</f>
        <v>-27</v>
      </c>
      <c r="O35" s="76">
        <v>0</v>
      </c>
      <c r="P35" s="76">
        <v>1</v>
      </c>
    </row>
    <row r="36" spans="2:16" x14ac:dyDescent="0.35">
      <c r="B36" s="70" t="s">
        <v>109</v>
      </c>
      <c r="C36" s="72" t="s">
        <v>110</v>
      </c>
      <c r="D36" s="77" t="s">
        <v>111</v>
      </c>
      <c r="E36" s="77" t="s">
        <v>112</v>
      </c>
      <c r="F36" s="71">
        <v>43731</v>
      </c>
      <c r="G36" s="78">
        <v>11736891.34</v>
      </c>
      <c r="H36" s="78">
        <v>-212971.12</v>
      </c>
      <c r="I36" s="78">
        <v>11527184.449999999</v>
      </c>
      <c r="J36" s="78">
        <v>-209706.89</v>
      </c>
      <c r="K36" s="79">
        <v>219</v>
      </c>
      <c r="L36" s="79">
        <v>210</v>
      </c>
      <c r="M36" s="79">
        <v>0</v>
      </c>
      <c r="N36" s="93">
        <f>(Table_OTOB_YTD[[#This Row],[CONTRACT DAYS]]+Table_OTOB_YTD[[#This Row],[DAYS ADDED]])-Table_OTOB_YTD[[#This Row],[CHARGED DAYS]]</f>
        <v>9</v>
      </c>
      <c r="O36" s="76">
        <v>1</v>
      </c>
      <c r="P36" s="76">
        <v>0</v>
      </c>
    </row>
    <row r="37" spans="2:16" x14ac:dyDescent="0.35">
      <c r="B37" s="70" t="s">
        <v>109</v>
      </c>
      <c r="C37" s="72" t="s">
        <v>113</v>
      </c>
      <c r="D37" s="77" t="s">
        <v>114</v>
      </c>
      <c r="E37" s="77" t="s">
        <v>108</v>
      </c>
      <c r="F37" s="71">
        <v>43731</v>
      </c>
      <c r="G37" s="78">
        <v>4241559.87</v>
      </c>
      <c r="H37" s="78">
        <v>-247860.76</v>
      </c>
      <c r="I37" s="78">
        <v>3873507.96</v>
      </c>
      <c r="J37" s="78">
        <v>-350317.63</v>
      </c>
      <c r="K37" s="79">
        <v>300</v>
      </c>
      <c r="L37" s="79">
        <v>263</v>
      </c>
      <c r="M37" s="79">
        <v>0</v>
      </c>
      <c r="N37" s="93">
        <f>(Table_OTOB_YTD[[#This Row],[CONTRACT DAYS]]+Table_OTOB_YTD[[#This Row],[DAYS ADDED]])-Table_OTOB_YTD[[#This Row],[CHARGED DAYS]]</f>
        <v>37</v>
      </c>
      <c r="O37" s="76">
        <v>1</v>
      </c>
      <c r="P37" s="76">
        <v>0</v>
      </c>
    </row>
    <row r="38" spans="2:16" x14ac:dyDescent="0.35">
      <c r="B38" s="70" t="s">
        <v>61</v>
      </c>
      <c r="C38" s="72" t="s">
        <v>115</v>
      </c>
      <c r="D38" s="77" t="s">
        <v>116</v>
      </c>
      <c r="E38" s="77" t="s">
        <v>29</v>
      </c>
      <c r="F38" s="71">
        <v>43731</v>
      </c>
      <c r="G38" s="78">
        <v>253519.42</v>
      </c>
      <c r="H38" s="78">
        <v>0</v>
      </c>
      <c r="I38" s="78">
        <v>258610.22</v>
      </c>
      <c r="J38" s="78">
        <v>5090.8</v>
      </c>
      <c r="K38" s="79">
        <v>74</v>
      </c>
      <c r="L38" s="79">
        <v>46</v>
      </c>
      <c r="M38" s="79">
        <v>0</v>
      </c>
      <c r="N38" s="93">
        <f>(Table_OTOB_YTD[[#This Row],[CONTRACT DAYS]]+Table_OTOB_YTD[[#This Row],[DAYS ADDED]])-Table_OTOB_YTD[[#This Row],[CHARGED DAYS]]</f>
        <v>28</v>
      </c>
      <c r="O38" s="76">
        <v>1</v>
      </c>
      <c r="P38" s="76">
        <v>0</v>
      </c>
    </row>
    <row r="39" spans="2:16" x14ac:dyDescent="0.35">
      <c r="B39" s="70" t="s">
        <v>117</v>
      </c>
      <c r="C39" s="72" t="s">
        <v>118</v>
      </c>
      <c r="D39" s="77" t="s">
        <v>119</v>
      </c>
      <c r="E39" s="77" t="s">
        <v>120</v>
      </c>
      <c r="F39" s="71">
        <v>43731</v>
      </c>
      <c r="G39" s="78">
        <v>11578717.699999999</v>
      </c>
      <c r="H39" s="78">
        <v>123260.81</v>
      </c>
      <c r="I39" s="78">
        <v>11701978.539999999</v>
      </c>
      <c r="J39" s="78">
        <v>123260.84</v>
      </c>
      <c r="K39" s="79">
        <v>416</v>
      </c>
      <c r="L39" s="79">
        <v>531</v>
      </c>
      <c r="M39" s="79">
        <v>78</v>
      </c>
      <c r="N39" s="93">
        <f>(Table_OTOB_YTD[[#This Row],[CONTRACT DAYS]]+Table_OTOB_YTD[[#This Row],[DAYS ADDED]])-Table_OTOB_YTD[[#This Row],[CHARGED DAYS]]</f>
        <v>-37</v>
      </c>
      <c r="O39" s="76">
        <v>0</v>
      </c>
      <c r="P39" s="76">
        <v>1</v>
      </c>
    </row>
    <row r="40" spans="2:16" x14ac:dyDescent="0.35">
      <c r="B40" s="70" t="s">
        <v>117</v>
      </c>
      <c r="C40" s="72" t="s">
        <v>121</v>
      </c>
      <c r="D40" s="77" t="s">
        <v>122</v>
      </c>
      <c r="E40" s="77" t="s">
        <v>120</v>
      </c>
      <c r="F40" s="71">
        <v>43731</v>
      </c>
      <c r="G40" s="78">
        <v>1598613.31</v>
      </c>
      <c r="H40" s="78">
        <v>133160.95000000001</v>
      </c>
      <c r="I40" s="78">
        <v>1792753.1</v>
      </c>
      <c r="J40" s="78">
        <v>194139.79</v>
      </c>
      <c r="K40" s="79">
        <v>98</v>
      </c>
      <c r="L40" s="79">
        <v>126</v>
      </c>
      <c r="M40" s="79">
        <v>32</v>
      </c>
      <c r="N40" s="93">
        <f>(Table_OTOB_YTD[[#This Row],[CONTRACT DAYS]]+Table_OTOB_YTD[[#This Row],[DAYS ADDED]])-Table_OTOB_YTD[[#This Row],[CHARGED DAYS]]</f>
        <v>4</v>
      </c>
      <c r="O40" s="76">
        <v>0</v>
      </c>
      <c r="P40" s="76">
        <v>1</v>
      </c>
    </row>
    <row r="41" spans="2:16" x14ac:dyDescent="0.35">
      <c r="B41" s="70" t="s">
        <v>117</v>
      </c>
      <c r="C41" s="72" t="s">
        <v>123</v>
      </c>
      <c r="D41" s="77" t="s">
        <v>124</v>
      </c>
      <c r="E41" s="77" t="s">
        <v>125</v>
      </c>
      <c r="F41" s="71">
        <v>43732</v>
      </c>
      <c r="G41" s="78">
        <v>195334.08000000002</v>
      </c>
      <c r="H41" s="78">
        <v>0</v>
      </c>
      <c r="I41" s="78">
        <v>201380.52</v>
      </c>
      <c r="J41" s="78">
        <v>6046.44</v>
      </c>
      <c r="K41" s="79">
        <v>119</v>
      </c>
      <c r="L41" s="79">
        <v>29</v>
      </c>
      <c r="M41" s="79">
        <v>0</v>
      </c>
      <c r="N41" s="93">
        <f>(Table_OTOB_YTD[[#This Row],[CONTRACT DAYS]]+Table_OTOB_YTD[[#This Row],[DAYS ADDED]])-Table_OTOB_YTD[[#This Row],[CHARGED DAYS]]</f>
        <v>90</v>
      </c>
      <c r="O41" s="76">
        <v>1</v>
      </c>
      <c r="P41" s="76">
        <v>0</v>
      </c>
    </row>
    <row r="42" spans="2:16" x14ac:dyDescent="0.35">
      <c r="B42" s="70" t="s">
        <v>126</v>
      </c>
      <c r="C42" s="72" t="s">
        <v>127</v>
      </c>
      <c r="D42" s="77" t="s">
        <v>128</v>
      </c>
      <c r="E42" s="77" t="s">
        <v>129</v>
      </c>
      <c r="F42" s="71">
        <v>43734</v>
      </c>
      <c r="G42" s="78">
        <v>2951399.98</v>
      </c>
      <c r="H42" s="78">
        <v>676299.5</v>
      </c>
      <c r="I42" s="78">
        <v>3817460.99</v>
      </c>
      <c r="J42" s="78">
        <v>866061.01</v>
      </c>
      <c r="K42" s="79">
        <v>190</v>
      </c>
      <c r="L42" s="79">
        <v>196</v>
      </c>
      <c r="M42" s="79">
        <v>6</v>
      </c>
      <c r="N42" s="93">
        <f>(Table_OTOB_YTD[[#This Row],[CONTRACT DAYS]]+Table_OTOB_YTD[[#This Row],[DAYS ADDED]])-Table_OTOB_YTD[[#This Row],[CHARGED DAYS]]</f>
        <v>0</v>
      </c>
      <c r="O42" s="76">
        <v>1</v>
      </c>
      <c r="P42" s="76">
        <v>0</v>
      </c>
    </row>
    <row r="43" spans="2:16" x14ac:dyDescent="0.35">
      <c r="B43" s="70" t="s">
        <v>38</v>
      </c>
      <c r="C43" s="72" t="s">
        <v>130</v>
      </c>
      <c r="D43" s="77" t="s">
        <v>105</v>
      </c>
      <c r="E43" s="77" t="s">
        <v>108</v>
      </c>
      <c r="F43" s="71">
        <v>43734</v>
      </c>
      <c r="G43" s="78">
        <v>1648413.6</v>
      </c>
      <c r="H43" s="78">
        <v>45493.38</v>
      </c>
      <c r="I43" s="78">
        <v>1705113.95</v>
      </c>
      <c r="J43" s="78">
        <v>56700.35</v>
      </c>
      <c r="K43" s="79">
        <v>286</v>
      </c>
      <c r="L43" s="79">
        <v>367</v>
      </c>
      <c r="M43" s="79">
        <v>46</v>
      </c>
      <c r="N43" s="93">
        <f>(Table_OTOB_YTD[[#This Row],[CONTRACT DAYS]]+Table_OTOB_YTD[[#This Row],[DAYS ADDED]])-Table_OTOB_YTD[[#This Row],[CHARGED DAYS]]</f>
        <v>-35</v>
      </c>
      <c r="O43" s="76">
        <v>0</v>
      </c>
      <c r="P43" s="76">
        <v>1</v>
      </c>
    </row>
    <row r="44" spans="2:16" x14ac:dyDescent="0.35">
      <c r="B44" s="70" t="s">
        <v>38</v>
      </c>
      <c r="C44" s="72" t="s">
        <v>131</v>
      </c>
      <c r="D44" s="77" t="s">
        <v>105</v>
      </c>
      <c r="E44" s="77" t="s">
        <v>132</v>
      </c>
      <c r="F44" s="71">
        <v>43734</v>
      </c>
      <c r="G44" s="78">
        <v>5901345.7400000002</v>
      </c>
      <c r="H44" s="78">
        <v>175154.57</v>
      </c>
      <c r="I44" s="78">
        <v>5697681.54</v>
      </c>
      <c r="J44" s="78">
        <v>-203664.2</v>
      </c>
      <c r="K44" s="79">
        <v>400</v>
      </c>
      <c r="L44" s="79">
        <v>295</v>
      </c>
      <c r="M44" s="79">
        <v>0</v>
      </c>
      <c r="N44" s="93">
        <f>(Table_OTOB_YTD[[#This Row],[CONTRACT DAYS]]+Table_OTOB_YTD[[#This Row],[DAYS ADDED]])-Table_OTOB_YTD[[#This Row],[CHARGED DAYS]]</f>
        <v>105</v>
      </c>
      <c r="O44" s="76">
        <v>1</v>
      </c>
      <c r="P44" s="76">
        <v>0</v>
      </c>
    </row>
    <row r="45" spans="2:16" x14ac:dyDescent="0.35">
      <c r="B45" s="70" t="s">
        <v>133</v>
      </c>
      <c r="C45" s="72" t="s">
        <v>134</v>
      </c>
      <c r="D45" s="77" t="s">
        <v>135</v>
      </c>
      <c r="E45" s="77" t="s">
        <v>29</v>
      </c>
      <c r="F45" s="71">
        <v>43734</v>
      </c>
      <c r="G45" s="78">
        <v>388000.54</v>
      </c>
      <c r="H45" s="78">
        <v>158098.70000000001</v>
      </c>
      <c r="I45" s="78">
        <v>530797.97</v>
      </c>
      <c r="J45" s="78">
        <v>142797.43</v>
      </c>
      <c r="K45" s="79">
        <v>43</v>
      </c>
      <c r="L45" s="79">
        <v>48</v>
      </c>
      <c r="M45" s="79">
        <v>14</v>
      </c>
      <c r="N45" s="93">
        <f>(Table_OTOB_YTD[[#This Row],[CONTRACT DAYS]]+Table_OTOB_YTD[[#This Row],[DAYS ADDED]])-Table_OTOB_YTD[[#This Row],[CHARGED DAYS]]</f>
        <v>9</v>
      </c>
      <c r="O45" s="76">
        <v>0</v>
      </c>
      <c r="P45" s="76">
        <v>1</v>
      </c>
    </row>
    <row r="46" spans="2:16" x14ac:dyDescent="0.35">
      <c r="B46" s="70" t="s">
        <v>52</v>
      </c>
      <c r="C46" s="72" t="s">
        <v>136</v>
      </c>
      <c r="D46" s="77" t="s">
        <v>137</v>
      </c>
      <c r="E46" s="77" t="s">
        <v>138</v>
      </c>
      <c r="F46" s="71">
        <v>43734</v>
      </c>
      <c r="G46" s="78">
        <v>3987345.3</v>
      </c>
      <c r="H46" s="78">
        <v>-106082.68000000001</v>
      </c>
      <c r="I46" s="78">
        <v>3889867.42</v>
      </c>
      <c r="J46" s="78">
        <v>-97477.88</v>
      </c>
      <c r="K46" s="79">
        <v>73</v>
      </c>
      <c r="L46" s="79">
        <v>90</v>
      </c>
      <c r="M46" s="79">
        <v>0</v>
      </c>
      <c r="N46" s="93">
        <f>(Table_OTOB_YTD[[#This Row],[CONTRACT DAYS]]+Table_OTOB_YTD[[#This Row],[DAYS ADDED]])-Table_OTOB_YTD[[#This Row],[CHARGED DAYS]]</f>
        <v>-17</v>
      </c>
      <c r="O46" s="76">
        <v>0</v>
      </c>
      <c r="P46" s="76">
        <v>1</v>
      </c>
    </row>
    <row r="47" spans="2:16" x14ac:dyDescent="0.35">
      <c r="B47" s="70" t="s">
        <v>77</v>
      </c>
      <c r="C47" s="72" t="s">
        <v>139</v>
      </c>
      <c r="D47" s="77" t="s">
        <v>140</v>
      </c>
      <c r="E47" s="77" t="s">
        <v>141</v>
      </c>
      <c r="F47" s="71">
        <v>43734</v>
      </c>
      <c r="G47" s="78">
        <v>1399791.06</v>
      </c>
      <c r="H47" s="78">
        <v>0</v>
      </c>
      <c r="I47" s="78">
        <v>1278012.98</v>
      </c>
      <c r="J47" s="78">
        <v>-121778.08</v>
      </c>
      <c r="K47" s="79">
        <v>98</v>
      </c>
      <c r="L47" s="79">
        <v>117</v>
      </c>
      <c r="M47" s="79">
        <v>0</v>
      </c>
      <c r="N47" s="93">
        <f>(Table_OTOB_YTD[[#This Row],[CONTRACT DAYS]]+Table_OTOB_YTD[[#This Row],[DAYS ADDED]])-Table_OTOB_YTD[[#This Row],[CHARGED DAYS]]</f>
        <v>-19</v>
      </c>
      <c r="O47" s="76">
        <v>0</v>
      </c>
      <c r="P47" s="76">
        <v>1</v>
      </c>
    </row>
    <row r="48" spans="2:16" x14ac:dyDescent="0.35">
      <c r="B48" s="70" t="s">
        <v>30</v>
      </c>
      <c r="C48" s="72" t="s">
        <v>142</v>
      </c>
      <c r="D48" s="77" t="s">
        <v>143</v>
      </c>
      <c r="E48" s="77" t="s">
        <v>144</v>
      </c>
      <c r="F48" s="71">
        <v>43735</v>
      </c>
      <c r="G48" s="78">
        <v>3160245.06</v>
      </c>
      <c r="H48" s="78">
        <v>17689.21</v>
      </c>
      <c r="I48" s="78">
        <v>3314888.5</v>
      </c>
      <c r="J48" s="78">
        <v>154643.44</v>
      </c>
      <c r="K48" s="79">
        <v>97</v>
      </c>
      <c r="L48" s="79">
        <v>116</v>
      </c>
      <c r="M48" s="79">
        <v>0</v>
      </c>
      <c r="N48" s="93">
        <f>(Table_OTOB_YTD[[#This Row],[CONTRACT DAYS]]+Table_OTOB_YTD[[#This Row],[DAYS ADDED]])-Table_OTOB_YTD[[#This Row],[CHARGED DAYS]]</f>
        <v>-19</v>
      </c>
      <c r="O48" s="76">
        <v>0</v>
      </c>
      <c r="P48" s="76">
        <v>1</v>
      </c>
    </row>
    <row r="49" spans="2:16" x14ac:dyDescent="0.35">
      <c r="B49" s="70" t="s">
        <v>34</v>
      </c>
      <c r="C49" s="72" t="s">
        <v>145</v>
      </c>
      <c r="D49" s="77" t="s">
        <v>76</v>
      </c>
      <c r="E49" s="77" t="s">
        <v>146</v>
      </c>
      <c r="F49" s="71">
        <v>43735</v>
      </c>
      <c r="G49" s="78">
        <v>1032767.55</v>
      </c>
      <c r="H49" s="78">
        <v>64540</v>
      </c>
      <c r="I49" s="78">
        <v>1213329.54</v>
      </c>
      <c r="J49" s="78">
        <v>180561.99</v>
      </c>
      <c r="K49" s="79">
        <v>30</v>
      </c>
      <c r="L49" s="79">
        <v>35</v>
      </c>
      <c r="M49" s="79">
        <v>0</v>
      </c>
      <c r="N49" s="93">
        <f>(Table_OTOB_YTD[[#This Row],[CONTRACT DAYS]]+Table_OTOB_YTD[[#This Row],[DAYS ADDED]])-Table_OTOB_YTD[[#This Row],[CHARGED DAYS]]</f>
        <v>-5</v>
      </c>
      <c r="O49" s="76">
        <v>0</v>
      </c>
      <c r="P49" s="76">
        <v>1</v>
      </c>
    </row>
    <row r="50" spans="2:16" x14ac:dyDescent="0.35">
      <c r="B50" s="70" t="s">
        <v>126</v>
      </c>
      <c r="C50" s="72" t="s">
        <v>147</v>
      </c>
      <c r="D50" s="77" t="s">
        <v>148</v>
      </c>
      <c r="E50" s="77" t="s">
        <v>149</v>
      </c>
      <c r="F50" s="71">
        <v>43738</v>
      </c>
      <c r="G50" s="78">
        <v>1448042.29</v>
      </c>
      <c r="H50" s="78">
        <v>16959.420000000002</v>
      </c>
      <c r="I50" s="78">
        <v>1439501.31</v>
      </c>
      <c r="J50" s="78">
        <v>-8540.98</v>
      </c>
      <c r="K50" s="79">
        <v>70</v>
      </c>
      <c r="L50" s="79">
        <v>71</v>
      </c>
      <c r="M50" s="79">
        <v>1</v>
      </c>
      <c r="N50" s="93">
        <f>(Table_OTOB_YTD[[#This Row],[CONTRACT DAYS]]+Table_OTOB_YTD[[#This Row],[DAYS ADDED]])-Table_OTOB_YTD[[#This Row],[CHARGED DAYS]]</f>
        <v>0</v>
      </c>
      <c r="O50" s="76">
        <v>1</v>
      </c>
      <c r="P50" s="76">
        <v>0</v>
      </c>
    </row>
    <row r="51" spans="2:16" x14ac:dyDescent="0.35">
      <c r="B51" s="70" t="s">
        <v>68</v>
      </c>
      <c r="C51" s="72" t="s">
        <v>150</v>
      </c>
      <c r="D51" s="77" t="s">
        <v>151</v>
      </c>
      <c r="E51" s="77" t="s">
        <v>29</v>
      </c>
      <c r="F51" s="71">
        <v>43738</v>
      </c>
      <c r="G51" s="78">
        <v>1033763.03</v>
      </c>
      <c r="H51" s="78">
        <v>0</v>
      </c>
      <c r="I51" s="78">
        <v>1042776.77</v>
      </c>
      <c r="J51" s="78">
        <v>9013.74</v>
      </c>
      <c r="K51" s="79">
        <v>180</v>
      </c>
      <c r="L51" s="79">
        <v>180</v>
      </c>
      <c r="M51" s="79">
        <v>0</v>
      </c>
      <c r="N51" s="93">
        <f>(Table_OTOB_YTD[[#This Row],[CONTRACT DAYS]]+Table_OTOB_YTD[[#This Row],[DAYS ADDED]])-Table_OTOB_YTD[[#This Row],[CHARGED DAYS]]</f>
        <v>0</v>
      </c>
      <c r="O51" s="76">
        <v>1</v>
      </c>
      <c r="P51" s="76">
        <v>0</v>
      </c>
    </row>
    <row r="52" spans="2:16" x14ac:dyDescent="0.35">
      <c r="B52" s="70" t="s">
        <v>34</v>
      </c>
      <c r="C52" s="72" t="s">
        <v>152</v>
      </c>
      <c r="D52" s="77" t="s">
        <v>153</v>
      </c>
      <c r="E52" s="77" t="s">
        <v>29</v>
      </c>
      <c r="F52" s="71">
        <v>43739</v>
      </c>
      <c r="G52" s="78">
        <v>1515689.4</v>
      </c>
      <c r="H52" s="78">
        <v>65090.400000000001</v>
      </c>
      <c r="I52" s="78">
        <v>1594153.3</v>
      </c>
      <c r="J52" s="78">
        <v>78463.899999999994</v>
      </c>
      <c r="K52" s="79">
        <v>192</v>
      </c>
      <c r="L52" s="79">
        <v>215</v>
      </c>
      <c r="M52" s="79">
        <v>27</v>
      </c>
      <c r="N52" s="93">
        <f>(Table_OTOB_YTD[[#This Row],[CONTRACT DAYS]]+Table_OTOB_YTD[[#This Row],[DAYS ADDED]])-Table_OTOB_YTD[[#This Row],[CHARGED DAYS]]</f>
        <v>4</v>
      </c>
      <c r="O52" s="76">
        <v>0</v>
      </c>
      <c r="P52" s="76">
        <v>1</v>
      </c>
    </row>
    <row r="53" spans="2:16" x14ac:dyDescent="0.35">
      <c r="B53" s="70" t="s">
        <v>38</v>
      </c>
      <c r="C53" s="72" t="s">
        <v>154</v>
      </c>
      <c r="D53" s="77" t="s">
        <v>155</v>
      </c>
      <c r="E53" s="77" t="s">
        <v>156</v>
      </c>
      <c r="F53" s="71">
        <v>43741</v>
      </c>
      <c r="G53" s="78">
        <v>3411242.52</v>
      </c>
      <c r="H53" s="78">
        <v>171597.54</v>
      </c>
      <c r="I53" s="78">
        <v>3238305.24</v>
      </c>
      <c r="J53" s="78">
        <v>-172937.28</v>
      </c>
      <c r="K53" s="79">
        <v>144</v>
      </c>
      <c r="L53" s="79">
        <v>151</v>
      </c>
      <c r="M53" s="79">
        <v>0</v>
      </c>
      <c r="N53" s="93">
        <f>(Table_OTOB_YTD[[#This Row],[CONTRACT DAYS]]+Table_OTOB_YTD[[#This Row],[DAYS ADDED]])-Table_OTOB_YTD[[#This Row],[CHARGED DAYS]]</f>
        <v>-7</v>
      </c>
      <c r="O53" s="76">
        <v>1</v>
      </c>
      <c r="P53" s="76">
        <v>0</v>
      </c>
    </row>
    <row r="54" spans="2:16" x14ac:dyDescent="0.35">
      <c r="B54" s="70" t="s">
        <v>38</v>
      </c>
      <c r="C54" s="72" t="s">
        <v>157</v>
      </c>
      <c r="D54" s="77" t="s">
        <v>38</v>
      </c>
      <c r="E54" s="77" t="s">
        <v>158</v>
      </c>
      <c r="F54" s="71">
        <v>43741</v>
      </c>
      <c r="G54" s="78">
        <v>6356006.29</v>
      </c>
      <c r="H54" s="78">
        <v>265030.51</v>
      </c>
      <c r="I54" s="78">
        <v>6432303.1900000004</v>
      </c>
      <c r="J54" s="78">
        <v>76296.899999999994</v>
      </c>
      <c r="K54" s="79">
        <v>183</v>
      </c>
      <c r="L54" s="79">
        <v>215</v>
      </c>
      <c r="M54" s="79">
        <v>32</v>
      </c>
      <c r="N54" s="93">
        <f>(Table_OTOB_YTD[[#This Row],[CONTRACT DAYS]]+Table_OTOB_YTD[[#This Row],[DAYS ADDED]])-Table_OTOB_YTD[[#This Row],[CHARGED DAYS]]</f>
        <v>0</v>
      </c>
      <c r="O54" s="76">
        <v>0</v>
      </c>
      <c r="P54" s="76">
        <v>1</v>
      </c>
    </row>
    <row r="55" spans="2:16" x14ac:dyDescent="0.35">
      <c r="B55" s="70" t="s">
        <v>38</v>
      </c>
      <c r="C55" s="72" t="s">
        <v>159</v>
      </c>
      <c r="D55" s="77" t="s">
        <v>155</v>
      </c>
      <c r="E55" s="77" t="s">
        <v>160</v>
      </c>
      <c r="F55" s="71">
        <v>43741</v>
      </c>
      <c r="G55" s="78">
        <v>2750739.99</v>
      </c>
      <c r="H55" s="78">
        <v>47453.32</v>
      </c>
      <c r="I55" s="78">
        <v>2848178.17</v>
      </c>
      <c r="J55" s="78">
        <v>97438.18</v>
      </c>
      <c r="K55" s="79">
        <v>177</v>
      </c>
      <c r="L55" s="79">
        <v>243</v>
      </c>
      <c r="M55" s="79">
        <v>65</v>
      </c>
      <c r="N55" s="93">
        <f>(Table_OTOB_YTD[[#This Row],[CONTRACT DAYS]]+Table_OTOB_YTD[[#This Row],[DAYS ADDED]])-Table_OTOB_YTD[[#This Row],[CHARGED DAYS]]</f>
        <v>-1</v>
      </c>
      <c r="O55" s="76">
        <v>0</v>
      </c>
      <c r="P55" s="76">
        <v>1</v>
      </c>
    </row>
    <row r="56" spans="2:16" x14ac:dyDescent="0.35">
      <c r="B56" s="70" t="s">
        <v>19</v>
      </c>
      <c r="C56" s="72" t="s">
        <v>161</v>
      </c>
      <c r="D56" s="77" t="s">
        <v>162</v>
      </c>
      <c r="E56" s="77" t="s">
        <v>163</v>
      </c>
      <c r="F56" s="71">
        <v>43742</v>
      </c>
      <c r="G56" s="78">
        <v>617104.85</v>
      </c>
      <c r="H56" s="78">
        <v>49419.200000000004</v>
      </c>
      <c r="I56" s="78">
        <v>708166.1</v>
      </c>
      <c r="J56" s="78">
        <v>91061.25</v>
      </c>
      <c r="K56" s="79">
        <v>46</v>
      </c>
      <c r="L56" s="79">
        <v>42</v>
      </c>
      <c r="M56" s="79">
        <v>0</v>
      </c>
      <c r="N56" s="93">
        <f>(Table_OTOB_YTD[[#This Row],[CONTRACT DAYS]]+Table_OTOB_YTD[[#This Row],[DAYS ADDED]])-Table_OTOB_YTD[[#This Row],[CHARGED DAYS]]</f>
        <v>4</v>
      </c>
      <c r="O56" s="76">
        <v>1</v>
      </c>
      <c r="P56" s="76">
        <v>0</v>
      </c>
    </row>
    <row r="57" spans="2:16" x14ac:dyDescent="0.35">
      <c r="B57" s="70" t="s">
        <v>34</v>
      </c>
      <c r="C57" s="72" t="s">
        <v>164</v>
      </c>
      <c r="D57" s="77" t="s">
        <v>99</v>
      </c>
      <c r="E57" s="77" t="s">
        <v>165</v>
      </c>
      <c r="F57" s="71">
        <v>43742</v>
      </c>
      <c r="G57" s="78">
        <v>26959896.82</v>
      </c>
      <c r="H57" s="78">
        <v>3111104.47</v>
      </c>
      <c r="I57" s="78">
        <v>30329304.25</v>
      </c>
      <c r="J57" s="78">
        <v>3369407.43</v>
      </c>
      <c r="K57" s="79">
        <v>459</v>
      </c>
      <c r="L57" s="79">
        <v>952</v>
      </c>
      <c r="M57" s="79">
        <v>459</v>
      </c>
      <c r="N57" s="93">
        <f>(Table_OTOB_YTD[[#This Row],[CONTRACT DAYS]]+Table_OTOB_YTD[[#This Row],[DAYS ADDED]])-Table_OTOB_YTD[[#This Row],[CHARGED DAYS]]</f>
        <v>-34</v>
      </c>
      <c r="O57" s="76">
        <v>0</v>
      </c>
      <c r="P57" s="76">
        <v>1</v>
      </c>
    </row>
    <row r="58" spans="2:16" x14ac:dyDescent="0.35">
      <c r="B58" s="70" t="s">
        <v>77</v>
      </c>
      <c r="C58" s="72" t="s">
        <v>166</v>
      </c>
      <c r="D58" s="77" t="s">
        <v>79</v>
      </c>
      <c r="E58" s="77" t="s">
        <v>95</v>
      </c>
      <c r="F58" s="71">
        <v>43742</v>
      </c>
      <c r="G58" s="78">
        <v>1743252.56</v>
      </c>
      <c r="H58" s="78">
        <v>0</v>
      </c>
      <c r="I58" s="78">
        <v>1769312.24</v>
      </c>
      <c r="J58" s="78">
        <v>26059.68</v>
      </c>
      <c r="K58" s="79">
        <v>48</v>
      </c>
      <c r="L58" s="79">
        <v>54</v>
      </c>
      <c r="M58" s="79">
        <v>0</v>
      </c>
      <c r="N58" s="93">
        <f>(Table_OTOB_YTD[[#This Row],[CONTRACT DAYS]]+Table_OTOB_YTD[[#This Row],[DAYS ADDED]])-Table_OTOB_YTD[[#This Row],[CHARGED DAYS]]</f>
        <v>-6</v>
      </c>
      <c r="O58" s="76">
        <v>0</v>
      </c>
      <c r="P58" s="76">
        <v>1</v>
      </c>
    </row>
    <row r="59" spans="2:16" x14ac:dyDescent="0.35">
      <c r="B59" s="70" t="s">
        <v>30</v>
      </c>
      <c r="C59" s="72" t="s">
        <v>167</v>
      </c>
      <c r="D59" s="77" t="s">
        <v>168</v>
      </c>
      <c r="E59" s="77" t="s">
        <v>33</v>
      </c>
      <c r="F59" s="71">
        <v>43745</v>
      </c>
      <c r="G59" s="78">
        <v>4161245.37</v>
      </c>
      <c r="H59" s="78">
        <v>826722.94000000006</v>
      </c>
      <c r="I59" s="78">
        <v>5169625.4800000004</v>
      </c>
      <c r="J59" s="78">
        <v>1008380.11</v>
      </c>
      <c r="K59" s="79">
        <v>242</v>
      </c>
      <c r="L59" s="79">
        <v>317</v>
      </c>
      <c r="M59" s="79">
        <v>75</v>
      </c>
      <c r="N59" s="93">
        <f>(Table_OTOB_YTD[[#This Row],[CONTRACT DAYS]]+Table_OTOB_YTD[[#This Row],[DAYS ADDED]])-Table_OTOB_YTD[[#This Row],[CHARGED DAYS]]</f>
        <v>0</v>
      </c>
      <c r="O59" s="76">
        <v>0</v>
      </c>
      <c r="P59" s="76">
        <v>1</v>
      </c>
    </row>
    <row r="60" spans="2:16" x14ac:dyDescent="0.35">
      <c r="B60" s="70" t="s">
        <v>38</v>
      </c>
      <c r="C60" s="72" t="s">
        <v>169</v>
      </c>
      <c r="D60" s="77" t="s">
        <v>38</v>
      </c>
      <c r="E60" s="77" t="s">
        <v>170</v>
      </c>
      <c r="F60" s="71">
        <v>43745</v>
      </c>
      <c r="G60" s="78">
        <v>3414157.04</v>
      </c>
      <c r="H60" s="78">
        <v>13933.09</v>
      </c>
      <c r="I60" s="78">
        <v>3442027.82</v>
      </c>
      <c r="J60" s="78">
        <v>27870.78</v>
      </c>
      <c r="K60" s="79">
        <v>218</v>
      </c>
      <c r="L60" s="79">
        <v>213</v>
      </c>
      <c r="M60" s="79">
        <v>3</v>
      </c>
      <c r="N60" s="93">
        <f>(Table_OTOB_YTD[[#This Row],[CONTRACT DAYS]]+Table_OTOB_YTD[[#This Row],[DAYS ADDED]])-Table_OTOB_YTD[[#This Row],[CHARGED DAYS]]</f>
        <v>8</v>
      </c>
      <c r="O60" s="76">
        <v>1</v>
      </c>
      <c r="P60" s="76">
        <v>0</v>
      </c>
    </row>
    <row r="61" spans="2:16" x14ac:dyDescent="0.35">
      <c r="B61" s="70" t="s">
        <v>52</v>
      </c>
      <c r="C61" s="72" t="s">
        <v>171</v>
      </c>
      <c r="D61" s="77" t="s">
        <v>172</v>
      </c>
      <c r="E61" s="77" t="s">
        <v>173</v>
      </c>
      <c r="F61" s="71">
        <v>43745</v>
      </c>
      <c r="G61" s="78">
        <v>421343.10000000003</v>
      </c>
      <c r="H61" s="78">
        <v>-35947.14</v>
      </c>
      <c r="I61" s="78">
        <v>387777.97</v>
      </c>
      <c r="J61" s="78">
        <v>-33565.129999999997</v>
      </c>
      <c r="K61" s="79">
        <v>42</v>
      </c>
      <c r="L61" s="79">
        <v>48</v>
      </c>
      <c r="M61" s="79">
        <v>0</v>
      </c>
      <c r="N61" s="93">
        <f>(Table_OTOB_YTD[[#This Row],[CONTRACT DAYS]]+Table_OTOB_YTD[[#This Row],[DAYS ADDED]])-Table_OTOB_YTD[[#This Row],[CHARGED DAYS]]</f>
        <v>-6</v>
      </c>
      <c r="O61" s="76">
        <v>0</v>
      </c>
      <c r="P61" s="76">
        <v>1</v>
      </c>
    </row>
    <row r="62" spans="2:16" x14ac:dyDescent="0.35">
      <c r="B62" s="70" t="s">
        <v>52</v>
      </c>
      <c r="C62" s="72" t="s">
        <v>174</v>
      </c>
      <c r="D62" s="77" t="s">
        <v>175</v>
      </c>
      <c r="E62" s="77" t="s">
        <v>176</v>
      </c>
      <c r="F62" s="71">
        <v>43745</v>
      </c>
      <c r="G62" s="78">
        <v>491833.83</v>
      </c>
      <c r="H62" s="78">
        <v>-186821.30000000002</v>
      </c>
      <c r="I62" s="78">
        <v>304987.53999999998</v>
      </c>
      <c r="J62" s="78">
        <v>-186846.29</v>
      </c>
      <c r="K62" s="79">
        <v>55</v>
      </c>
      <c r="L62" s="79">
        <v>36</v>
      </c>
      <c r="M62" s="79">
        <v>0</v>
      </c>
      <c r="N62" s="93">
        <f>(Table_OTOB_YTD[[#This Row],[CONTRACT DAYS]]+Table_OTOB_YTD[[#This Row],[DAYS ADDED]])-Table_OTOB_YTD[[#This Row],[CHARGED DAYS]]</f>
        <v>19</v>
      </c>
      <c r="O62" s="76">
        <v>1</v>
      </c>
      <c r="P62" s="76">
        <v>0</v>
      </c>
    </row>
    <row r="63" spans="2:16" x14ac:dyDescent="0.35">
      <c r="B63" s="70" t="s">
        <v>19</v>
      </c>
      <c r="C63" s="72" t="s">
        <v>177</v>
      </c>
      <c r="D63" s="77" t="s">
        <v>178</v>
      </c>
      <c r="E63" s="77" t="s">
        <v>179</v>
      </c>
      <c r="F63" s="71">
        <v>43747</v>
      </c>
      <c r="G63" s="78">
        <v>2157229.4500000002</v>
      </c>
      <c r="H63" s="78">
        <v>106201.07</v>
      </c>
      <c r="I63" s="78">
        <v>2186024.4500000002</v>
      </c>
      <c r="J63" s="78">
        <v>28795</v>
      </c>
      <c r="K63" s="79">
        <v>109</v>
      </c>
      <c r="L63" s="79">
        <v>129</v>
      </c>
      <c r="M63" s="79">
        <v>20</v>
      </c>
      <c r="N63" s="93">
        <f>(Table_OTOB_YTD[[#This Row],[CONTRACT DAYS]]+Table_OTOB_YTD[[#This Row],[DAYS ADDED]])-Table_OTOB_YTD[[#This Row],[CHARGED DAYS]]</f>
        <v>0</v>
      </c>
      <c r="O63" s="76">
        <v>0</v>
      </c>
      <c r="P63" s="76">
        <v>1</v>
      </c>
    </row>
    <row r="64" spans="2:16" x14ac:dyDescent="0.35">
      <c r="B64" s="70" t="s">
        <v>180</v>
      </c>
      <c r="C64" s="72" t="s">
        <v>181</v>
      </c>
      <c r="D64" s="77" t="s">
        <v>180</v>
      </c>
      <c r="E64" s="77" t="s">
        <v>26</v>
      </c>
      <c r="F64" s="71">
        <v>43747</v>
      </c>
      <c r="G64" s="78">
        <v>721754.07000000007</v>
      </c>
      <c r="H64" s="78">
        <v>0</v>
      </c>
      <c r="I64" s="78">
        <v>691244.84</v>
      </c>
      <c r="J64" s="78">
        <v>-30509.23</v>
      </c>
      <c r="K64" s="79">
        <v>90</v>
      </c>
      <c r="L64" s="79">
        <v>84</v>
      </c>
      <c r="M64" s="79">
        <v>0</v>
      </c>
      <c r="N64" s="93">
        <f>(Table_OTOB_YTD[[#This Row],[CONTRACT DAYS]]+Table_OTOB_YTD[[#This Row],[DAYS ADDED]])-Table_OTOB_YTD[[#This Row],[CHARGED DAYS]]</f>
        <v>6</v>
      </c>
      <c r="O64" s="76">
        <v>1</v>
      </c>
      <c r="P64" s="76">
        <v>0</v>
      </c>
    </row>
    <row r="65" spans="2:16" x14ac:dyDescent="0.35">
      <c r="B65" s="70" t="s">
        <v>43</v>
      </c>
      <c r="C65" s="72" t="s">
        <v>182</v>
      </c>
      <c r="D65" s="77" t="s">
        <v>183</v>
      </c>
      <c r="E65" s="77" t="s">
        <v>29</v>
      </c>
      <c r="F65" s="71">
        <v>43749</v>
      </c>
      <c r="G65" s="78">
        <v>434443.44</v>
      </c>
      <c r="H65" s="78">
        <v>12022.4</v>
      </c>
      <c r="I65" s="78">
        <v>440836.43</v>
      </c>
      <c r="J65" s="78">
        <v>6392.99</v>
      </c>
      <c r="K65" s="79">
        <v>107</v>
      </c>
      <c r="L65" s="79">
        <v>139</v>
      </c>
      <c r="M65" s="79">
        <v>32</v>
      </c>
      <c r="N65" s="93">
        <f>(Table_OTOB_YTD[[#This Row],[CONTRACT DAYS]]+Table_OTOB_YTD[[#This Row],[DAYS ADDED]])-Table_OTOB_YTD[[#This Row],[CHARGED DAYS]]</f>
        <v>0</v>
      </c>
      <c r="O65" s="76">
        <v>0</v>
      </c>
      <c r="P65" s="76">
        <v>1</v>
      </c>
    </row>
    <row r="66" spans="2:16" x14ac:dyDescent="0.35">
      <c r="B66" s="70" t="s">
        <v>19</v>
      </c>
      <c r="C66" s="72" t="s">
        <v>184</v>
      </c>
      <c r="D66" s="77" t="s">
        <v>162</v>
      </c>
      <c r="E66" s="77" t="s">
        <v>185</v>
      </c>
      <c r="F66" s="71">
        <v>43752</v>
      </c>
      <c r="G66" s="78">
        <v>184200.6</v>
      </c>
      <c r="H66" s="78">
        <v>-11400</v>
      </c>
      <c r="I66" s="78">
        <v>170363.15</v>
      </c>
      <c r="J66" s="78">
        <v>-13837.45</v>
      </c>
      <c r="K66" s="79">
        <v>22</v>
      </c>
      <c r="L66" s="79">
        <v>13</v>
      </c>
      <c r="M66" s="79">
        <v>0</v>
      </c>
      <c r="N66" s="93">
        <f>(Table_OTOB_YTD[[#This Row],[CONTRACT DAYS]]+Table_OTOB_YTD[[#This Row],[DAYS ADDED]])-Table_OTOB_YTD[[#This Row],[CHARGED DAYS]]</f>
        <v>9</v>
      </c>
      <c r="O66" s="76">
        <v>1</v>
      </c>
      <c r="P66" s="76">
        <v>0</v>
      </c>
    </row>
    <row r="67" spans="2:16" x14ac:dyDescent="0.35">
      <c r="B67" s="70" t="s">
        <v>43</v>
      </c>
      <c r="C67" s="72" t="s">
        <v>186</v>
      </c>
      <c r="D67" s="77" t="s">
        <v>187</v>
      </c>
      <c r="E67" s="77" t="s">
        <v>29</v>
      </c>
      <c r="F67" s="71">
        <v>43752</v>
      </c>
      <c r="G67" s="78">
        <v>826138</v>
      </c>
      <c r="H67" s="78">
        <v>0</v>
      </c>
      <c r="I67" s="78">
        <v>821687.13</v>
      </c>
      <c r="J67" s="78">
        <v>-4450.87</v>
      </c>
      <c r="K67" s="79">
        <v>128</v>
      </c>
      <c r="L67" s="79">
        <v>169</v>
      </c>
      <c r="M67" s="79">
        <v>0</v>
      </c>
      <c r="N67" s="93">
        <f>(Table_OTOB_YTD[[#This Row],[CONTRACT DAYS]]+Table_OTOB_YTD[[#This Row],[DAYS ADDED]])-Table_OTOB_YTD[[#This Row],[CHARGED DAYS]]</f>
        <v>-41</v>
      </c>
      <c r="O67" s="76">
        <v>0</v>
      </c>
      <c r="P67" s="76">
        <v>1</v>
      </c>
    </row>
    <row r="68" spans="2:16" x14ac:dyDescent="0.35">
      <c r="B68" s="70" t="s">
        <v>188</v>
      </c>
      <c r="C68" s="72" t="s">
        <v>189</v>
      </c>
      <c r="D68" s="77" t="s">
        <v>190</v>
      </c>
      <c r="E68" s="77" t="s">
        <v>191</v>
      </c>
      <c r="F68" s="71">
        <v>43752</v>
      </c>
      <c r="G68" s="78">
        <v>518770.10000000003</v>
      </c>
      <c r="H68" s="78">
        <v>-1178.9000000000001</v>
      </c>
      <c r="I68" s="78">
        <v>535119.64</v>
      </c>
      <c r="J68" s="78">
        <v>16349.54</v>
      </c>
      <c r="K68" s="79">
        <v>160</v>
      </c>
      <c r="L68" s="79">
        <v>99</v>
      </c>
      <c r="M68" s="79">
        <v>0</v>
      </c>
      <c r="N68" s="93">
        <f>(Table_OTOB_YTD[[#This Row],[CONTRACT DAYS]]+Table_OTOB_YTD[[#This Row],[DAYS ADDED]])-Table_OTOB_YTD[[#This Row],[CHARGED DAYS]]</f>
        <v>61</v>
      </c>
      <c r="O68" s="76">
        <v>1</v>
      </c>
      <c r="P68" s="76">
        <v>0</v>
      </c>
    </row>
    <row r="69" spans="2:16" x14ac:dyDescent="0.35">
      <c r="B69" s="70" t="s">
        <v>43</v>
      </c>
      <c r="C69" s="72" t="s">
        <v>192</v>
      </c>
      <c r="D69" s="77" t="s">
        <v>193</v>
      </c>
      <c r="E69" s="77" t="s">
        <v>194</v>
      </c>
      <c r="F69" s="71">
        <v>43753</v>
      </c>
      <c r="G69" s="78">
        <v>3231503.76</v>
      </c>
      <c r="H69" s="78">
        <v>1510930.2</v>
      </c>
      <c r="I69" s="78">
        <v>4627183.01</v>
      </c>
      <c r="J69" s="78">
        <v>1395679.25</v>
      </c>
      <c r="K69" s="79">
        <v>128</v>
      </c>
      <c r="L69" s="79">
        <v>156</v>
      </c>
      <c r="M69" s="79">
        <v>34</v>
      </c>
      <c r="N69" s="93">
        <f>(Table_OTOB_YTD[[#This Row],[CONTRACT DAYS]]+Table_OTOB_YTD[[#This Row],[DAYS ADDED]])-Table_OTOB_YTD[[#This Row],[CHARGED DAYS]]</f>
        <v>6</v>
      </c>
      <c r="O69" s="76">
        <v>0</v>
      </c>
      <c r="P69" s="76">
        <v>1</v>
      </c>
    </row>
    <row r="70" spans="2:16" x14ac:dyDescent="0.35">
      <c r="B70" s="70" t="s">
        <v>43</v>
      </c>
      <c r="C70" s="72" t="s">
        <v>195</v>
      </c>
      <c r="D70" s="77" t="s">
        <v>193</v>
      </c>
      <c r="E70" s="77" t="s">
        <v>194</v>
      </c>
      <c r="F70" s="71">
        <v>43753</v>
      </c>
      <c r="G70" s="78">
        <v>485156.99</v>
      </c>
      <c r="H70" s="78">
        <v>190064.09</v>
      </c>
      <c r="I70" s="78">
        <v>639671.19999999995</v>
      </c>
      <c r="J70" s="78">
        <v>154514.21</v>
      </c>
      <c r="K70" s="79">
        <v>120</v>
      </c>
      <c r="L70" s="79">
        <v>118</v>
      </c>
      <c r="M70" s="79">
        <v>0</v>
      </c>
      <c r="N70" s="93">
        <f>(Table_OTOB_YTD[[#This Row],[CONTRACT DAYS]]+Table_OTOB_YTD[[#This Row],[DAYS ADDED]])-Table_OTOB_YTD[[#This Row],[CHARGED DAYS]]</f>
        <v>2</v>
      </c>
      <c r="O70" s="76">
        <v>1</v>
      </c>
      <c r="P70" s="76">
        <v>0</v>
      </c>
    </row>
    <row r="71" spans="2:16" x14ac:dyDescent="0.35">
      <c r="B71" s="70" t="s">
        <v>126</v>
      </c>
      <c r="C71" s="72" t="s">
        <v>196</v>
      </c>
      <c r="D71" s="77" t="s">
        <v>197</v>
      </c>
      <c r="E71" s="77" t="s">
        <v>29</v>
      </c>
      <c r="F71" s="71">
        <v>43755</v>
      </c>
      <c r="G71" s="78">
        <v>772705.37</v>
      </c>
      <c r="H71" s="78">
        <v>124244.16</v>
      </c>
      <c r="I71" s="78">
        <v>968258.5</v>
      </c>
      <c r="J71" s="78">
        <v>195553.13</v>
      </c>
      <c r="K71" s="79">
        <v>171</v>
      </c>
      <c r="L71" s="79">
        <v>119</v>
      </c>
      <c r="M71" s="79">
        <v>10</v>
      </c>
      <c r="N71" s="93">
        <f>(Table_OTOB_YTD[[#This Row],[CONTRACT DAYS]]+Table_OTOB_YTD[[#This Row],[DAYS ADDED]])-Table_OTOB_YTD[[#This Row],[CHARGED DAYS]]</f>
        <v>62</v>
      </c>
      <c r="O71" s="76">
        <v>1</v>
      </c>
      <c r="P71" s="76">
        <v>0</v>
      </c>
    </row>
    <row r="72" spans="2:16" x14ac:dyDescent="0.35">
      <c r="B72" s="70" t="s">
        <v>15</v>
      </c>
      <c r="C72" s="72" t="s">
        <v>198</v>
      </c>
      <c r="D72" s="77" t="s">
        <v>199</v>
      </c>
      <c r="E72" s="77" t="s">
        <v>200</v>
      </c>
      <c r="F72" s="71">
        <v>43755</v>
      </c>
      <c r="G72" s="78">
        <v>2969974.51</v>
      </c>
      <c r="H72" s="78">
        <v>76377.22</v>
      </c>
      <c r="I72" s="78">
        <v>3111888.17</v>
      </c>
      <c r="J72" s="78">
        <v>141913.66</v>
      </c>
      <c r="K72" s="79">
        <v>67</v>
      </c>
      <c r="L72" s="79">
        <v>48</v>
      </c>
      <c r="M72" s="79">
        <v>0</v>
      </c>
      <c r="N72" s="93">
        <f>(Table_OTOB_YTD[[#This Row],[CONTRACT DAYS]]+Table_OTOB_YTD[[#This Row],[DAYS ADDED]])-Table_OTOB_YTD[[#This Row],[CHARGED DAYS]]</f>
        <v>19</v>
      </c>
      <c r="O72" s="76">
        <v>1</v>
      </c>
      <c r="P72" s="76">
        <v>0</v>
      </c>
    </row>
    <row r="73" spans="2:16" x14ac:dyDescent="0.35">
      <c r="B73" s="70" t="s">
        <v>15</v>
      </c>
      <c r="C73" s="72" t="s">
        <v>201</v>
      </c>
      <c r="D73" s="77" t="s">
        <v>15</v>
      </c>
      <c r="E73" s="77" t="s">
        <v>29</v>
      </c>
      <c r="F73" s="71">
        <v>43755</v>
      </c>
      <c r="G73" s="78">
        <v>1306717.75</v>
      </c>
      <c r="H73" s="78">
        <v>14000</v>
      </c>
      <c r="I73" s="78">
        <v>1319933.75</v>
      </c>
      <c r="J73" s="78">
        <v>13216</v>
      </c>
      <c r="K73" s="79">
        <v>87</v>
      </c>
      <c r="L73" s="79">
        <v>129</v>
      </c>
      <c r="M73" s="79">
        <v>36</v>
      </c>
      <c r="N73" s="93">
        <f>(Table_OTOB_YTD[[#This Row],[CONTRACT DAYS]]+Table_OTOB_YTD[[#This Row],[DAYS ADDED]])-Table_OTOB_YTD[[#This Row],[CHARGED DAYS]]</f>
        <v>-6</v>
      </c>
      <c r="O73" s="76">
        <v>0</v>
      </c>
      <c r="P73" s="76">
        <v>1</v>
      </c>
    </row>
    <row r="74" spans="2:16" x14ac:dyDescent="0.35">
      <c r="B74" s="70" t="s">
        <v>43</v>
      </c>
      <c r="C74" s="72" t="s">
        <v>202</v>
      </c>
      <c r="D74" s="77" t="s">
        <v>203</v>
      </c>
      <c r="E74" s="77" t="s">
        <v>204</v>
      </c>
      <c r="F74" s="71">
        <v>43755</v>
      </c>
      <c r="G74" s="78">
        <v>2090427.76</v>
      </c>
      <c r="H74" s="78">
        <v>-119653.73</v>
      </c>
      <c r="I74" s="78">
        <v>2009141.82</v>
      </c>
      <c r="J74" s="78">
        <v>-81285.94</v>
      </c>
      <c r="K74" s="79">
        <v>54</v>
      </c>
      <c r="L74" s="79">
        <v>57</v>
      </c>
      <c r="M74" s="79">
        <v>8</v>
      </c>
      <c r="N74" s="93">
        <f>(Table_OTOB_YTD[[#This Row],[CONTRACT DAYS]]+Table_OTOB_YTD[[#This Row],[DAYS ADDED]])-Table_OTOB_YTD[[#This Row],[CHARGED DAYS]]</f>
        <v>5</v>
      </c>
      <c r="O74" s="76">
        <v>1</v>
      </c>
      <c r="P74" s="76">
        <v>0</v>
      </c>
    </row>
    <row r="75" spans="2:16" x14ac:dyDescent="0.35">
      <c r="B75" s="70" t="s">
        <v>109</v>
      </c>
      <c r="C75" s="72" t="s">
        <v>205</v>
      </c>
      <c r="D75" s="77" t="s">
        <v>206</v>
      </c>
      <c r="E75" s="77" t="s">
        <v>207</v>
      </c>
      <c r="F75" s="71">
        <v>43756</v>
      </c>
      <c r="G75" s="78">
        <v>10198541.18</v>
      </c>
      <c r="H75" s="78">
        <v>646208.07999999996</v>
      </c>
      <c r="I75" s="78">
        <v>10471219.300000001</v>
      </c>
      <c r="J75" s="78">
        <v>272678.12</v>
      </c>
      <c r="K75" s="79">
        <v>183</v>
      </c>
      <c r="L75" s="79">
        <v>195</v>
      </c>
      <c r="M75" s="79">
        <v>32</v>
      </c>
      <c r="N75" s="93">
        <f>(Table_OTOB_YTD[[#This Row],[CONTRACT DAYS]]+Table_OTOB_YTD[[#This Row],[DAYS ADDED]])-Table_OTOB_YTD[[#This Row],[CHARGED DAYS]]</f>
        <v>20</v>
      </c>
      <c r="O75" s="76">
        <v>1</v>
      </c>
      <c r="P75" s="76">
        <v>0</v>
      </c>
    </row>
    <row r="76" spans="2:16" x14ac:dyDescent="0.35">
      <c r="B76" s="70" t="s">
        <v>180</v>
      </c>
      <c r="C76" s="72" t="s">
        <v>208</v>
      </c>
      <c r="D76" s="77" t="s">
        <v>209</v>
      </c>
      <c r="E76" s="77" t="s">
        <v>210</v>
      </c>
      <c r="F76" s="71">
        <v>43756</v>
      </c>
      <c r="G76" s="78">
        <v>8589407.7300000004</v>
      </c>
      <c r="H76" s="78">
        <v>1452954.85</v>
      </c>
      <c r="I76" s="78">
        <v>9638925.9000000004</v>
      </c>
      <c r="J76" s="78">
        <v>1049518.17</v>
      </c>
      <c r="K76" s="79">
        <v>92</v>
      </c>
      <c r="L76" s="79">
        <v>142</v>
      </c>
      <c r="M76" s="79">
        <v>50</v>
      </c>
      <c r="N76" s="93">
        <f>(Table_OTOB_YTD[[#This Row],[CONTRACT DAYS]]+Table_OTOB_YTD[[#This Row],[DAYS ADDED]])-Table_OTOB_YTD[[#This Row],[CHARGED DAYS]]</f>
        <v>0</v>
      </c>
      <c r="O76" s="76">
        <v>0</v>
      </c>
      <c r="P76" s="76">
        <v>1</v>
      </c>
    </row>
    <row r="77" spans="2:16" x14ac:dyDescent="0.35">
      <c r="B77" s="70" t="s">
        <v>133</v>
      </c>
      <c r="C77" s="72" t="s">
        <v>211</v>
      </c>
      <c r="D77" s="77" t="s">
        <v>212</v>
      </c>
      <c r="E77" s="77" t="s">
        <v>213</v>
      </c>
      <c r="F77" s="71">
        <v>43756</v>
      </c>
      <c r="G77" s="78">
        <v>260153.80000000002</v>
      </c>
      <c r="H77" s="78">
        <v>-479</v>
      </c>
      <c r="I77" s="78">
        <v>284286.62</v>
      </c>
      <c r="J77" s="78">
        <v>24132.82</v>
      </c>
      <c r="K77" s="79">
        <v>48</v>
      </c>
      <c r="L77" s="79">
        <v>47</v>
      </c>
      <c r="M77" s="79">
        <v>0</v>
      </c>
      <c r="N77" s="93">
        <f>(Table_OTOB_YTD[[#This Row],[CONTRACT DAYS]]+Table_OTOB_YTD[[#This Row],[DAYS ADDED]])-Table_OTOB_YTD[[#This Row],[CHARGED DAYS]]</f>
        <v>1</v>
      </c>
      <c r="O77" s="76">
        <v>1</v>
      </c>
      <c r="P77" s="76">
        <v>0</v>
      </c>
    </row>
    <row r="78" spans="2:16" x14ac:dyDescent="0.35">
      <c r="B78" s="70" t="s">
        <v>27</v>
      </c>
      <c r="C78" s="72" t="s">
        <v>214</v>
      </c>
      <c r="D78" s="77" t="s">
        <v>215</v>
      </c>
      <c r="E78" s="77" t="s">
        <v>216</v>
      </c>
      <c r="F78" s="71">
        <v>43756</v>
      </c>
      <c r="G78" s="78">
        <v>8097588.8700000001</v>
      </c>
      <c r="H78" s="78">
        <v>148716.35</v>
      </c>
      <c r="I78" s="78">
        <v>8469987.9199999999</v>
      </c>
      <c r="J78" s="78">
        <v>372399.05</v>
      </c>
      <c r="K78" s="79">
        <v>285</v>
      </c>
      <c r="L78" s="79">
        <v>369</v>
      </c>
      <c r="M78" s="79">
        <v>16</v>
      </c>
      <c r="N78" s="93">
        <f>(Table_OTOB_YTD[[#This Row],[CONTRACT DAYS]]+Table_OTOB_YTD[[#This Row],[DAYS ADDED]])-Table_OTOB_YTD[[#This Row],[CHARGED DAYS]]</f>
        <v>-68</v>
      </c>
      <c r="O78" s="76">
        <v>0</v>
      </c>
      <c r="P78" s="76">
        <v>1</v>
      </c>
    </row>
    <row r="79" spans="2:16" x14ac:dyDescent="0.35">
      <c r="B79" s="70" t="s">
        <v>46</v>
      </c>
      <c r="C79" s="72" t="s">
        <v>217</v>
      </c>
      <c r="D79" s="77" t="s">
        <v>218</v>
      </c>
      <c r="E79" s="77" t="s">
        <v>219</v>
      </c>
      <c r="F79" s="71">
        <v>43759</v>
      </c>
      <c r="G79" s="78">
        <v>6225552.2300000004</v>
      </c>
      <c r="H79" s="78">
        <v>-1695.75</v>
      </c>
      <c r="I79" s="78">
        <v>6261991.9100000001</v>
      </c>
      <c r="J79" s="78">
        <v>36439.68</v>
      </c>
      <c r="K79" s="79">
        <v>151</v>
      </c>
      <c r="L79" s="79">
        <v>160</v>
      </c>
      <c r="M79" s="79">
        <v>9</v>
      </c>
      <c r="N79" s="93">
        <f>(Table_OTOB_YTD[[#This Row],[CONTRACT DAYS]]+Table_OTOB_YTD[[#This Row],[DAYS ADDED]])-Table_OTOB_YTD[[#This Row],[CHARGED DAYS]]</f>
        <v>0</v>
      </c>
      <c r="O79" s="76">
        <v>1</v>
      </c>
      <c r="P79" s="76">
        <v>0</v>
      </c>
    </row>
    <row r="80" spans="2:16" x14ac:dyDescent="0.35">
      <c r="B80" s="70" t="s">
        <v>133</v>
      </c>
      <c r="C80" s="72" t="s">
        <v>220</v>
      </c>
      <c r="D80" s="77" t="s">
        <v>109</v>
      </c>
      <c r="E80" s="77" t="s">
        <v>221</v>
      </c>
      <c r="F80" s="71">
        <v>43759</v>
      </c>
      <c r="G80" s="78">
        <v>1576406</v>
      </c>
      <c r="H80" s="78">
        <v>0</v>
      </c>
      <c r="I80" s="78">
        <v>1384271.89</v>
      </c>
      <c r="J80" s="78">
        <v>-192134.11</v>
      </c>
      <c r="K80" s="79">
        <v>223</v>
      </c>
      <c r="L80" s="79">
        <v>219</v>
      </c>
      <c r="M80" s="79">
        <v>0</v>
      </c>
      <c r="N80" s="93">
        <f>(Table_OTOB_YTD[[#This Row],[CONTRACT DAYS]]+Table_OTOB_YTD[[#This Row],[DAYS ADDED]])-Table_OTOB_YTD[[#This Row],[CHARGED DAYS]]</f>
        <v>4</v>
      </c>
      <c r="O80" s="76">
        <v>1</v>
      </c>
      <c r="P80" s="76">
        <v>0</v>
      </c>
    </row>
    <row r="81" spans="2:16" x14ac:dyDescent="0.35">
      <c r="B81" s="70" t="s">
        <v>34</v>
      </c>
      <c r="C81" s="72" t="s">
        <v>222</v>
      </c>
      <c r="D81" s="77" t="s">
        <v>57</v>
      </c>
      <c r="E81" s="77" t="s">
        <v>223</v>
      </c>
      <c r="F81" s="71">
        <v>43759</v>
      </c>
      <c r="G81" s="78">
        <v>1642121.9500000002</v>
      </c>
      <c r="H81" s="78">
        <v>83328.25</v>
      </c>
      <c r="I81" s="78">
        <v>1701243.33</v>
      </c>
      <c r="J81" s="78">
        <v>59121.38</v>
      </c>
      <c r="K81" s="79">
        <v>45</v>
      </c>
      <c r="L81" s="79">
        <v>36</v>
      </c>
      <c r="M81" s="79">
        <v>0</v>
      </c>
      <c r="N81" s="93">
        <f>(Table_OTOB_YTD[[#This Row],[CONTRACT DAYS]]+Table_OTOB_YTD[[#This Row],[DAYS ADDED]])-Table_OTOB_YTD[[#This Row],[CHARGED DAYS]]</f>
        <v>9</v>
      </c>
      <c r="O81" s="76">
        <v>1</v>
      </c>
      <c r="P81" s="76">
        <v>0</v>
      </c>
    </row>
    <row r="82" spans="2:16" x14ac:dyDescent="0.35">
      <c r="B82" s="70" t="s">
        <v>34</v>
      </c>
      <c r="C82" s="72" t="s">
        <v>224</v>
      </c>
      <c r="D82" s="77" t="s">
        <v>99</v>
      </c>
      <c r="E82" s="77" t="s">
        <v>144</v>
      </c>
      <c r="F82" s="71">
        <v>43759</v>
      </c>
      <c r="G82" s="78">
        <v>85120.8</v>
      </c>
      <c r="H82" s="78">
        <v>1000</v>
      </c>
      <c r="I82" s="78">
        <v>86957.25</v>
      </c>
      <c r="J82" s="78">
        <v>1836.45</v>
      </c>
      <c r="K82" s="79">
        <v>30</v>
      </c>
      <c r="L82" s="79">
        <v>9</v>
      </c>
      <c r="M82" s="79">
        <v>0</v>
      </c>
      <c r="N82" s="93">
        <f>(Table_OTOB_YTD[[#This Row],[CONTRACT DAYS]]+Table_OTOB_YTD[[#This Row],[DAYS ADDED]])-Table_OTOB_YTD[[#This Row],[CHARGED DAYS]]</f>
        <v>21</v>
      </c>
      <c r="O82" s="76">
        <v>1</v>
      </c>
      <c r="P82" s="76">
        <v>0</v>
      </c>
    </row>
    <row r="83" spans="2:16" x14ac:dyDescent="0.35">
      <c r="B83" s="70" t="s">
        <v>34</v>
      </c>
      <c r="C83" s="72" t="s">
        <v>225</v>
      </c>
      <c r="D83" s="77" t="s">
        <v>36</v>
      </c>
      <c r="E83" s="77" t="s">
        <v>29</v>
      </c>
      <c r="F83" s="71">
        <v>43759</v>
      </c>
      <c r="G83" s="78">
        <v>1020198.17</v>
      </c>
      <c r="H83" s="78">
        <v>56251.18</v>
      </c>
      <c r="I83" s="78">
        <v>1050225.3700000001</v>
      </c>
      <c r="J83" s="78">
        <v>30027.200000000001</v>
      </c>
      <c r="K83" s="79">
        <v>192</v>
      </c>
      <c r="L83" s="79">
        <v>186</v>
      </c>
      <c r="M83" s="79">
        <v>0</v>
      </c>
      <c r="N83" s="93">
        <f>(Table_OTOB_YTD[[#This Row],[CONTRACT DAYS]]+Table_OTOB_YTD[[#This Row],[DAYS ADDED]])-Table_OTOB_YTD[[#This Row],[CHARGED DAYS]]</f>
        <v>6</v>
      </c>
      <c r="O83" s="76">
        <v>1</v>
      </c>
      <c r="P83" s="76">
        <v>0</v>
      </c>
    </row>
    <row r="84" spans="2:16" x14ac:dyDescent="0.35">
      <c r="B84" s="70" t="s">
        <v>77</v>
      </c>
      <c r="C84" s="72" t="s">
        <v>226</v>
      </c>
      <c r="D84" s="77" t="s">
        <v>227</v>
      </c>
      <c r="E84" s="77" t="s">
        <v>228</v>
      </c>
      <c r="F84" s="71">
        <v>43759</v>
      </c>
      <c r="G84" s="78">
        <v>2678507.13</v>
      </c>
      <c r="H84" s="78">
        <v>-3206</v>
      </c>
      <c r="I84" s="78">
        <v>2707475.57</v>
      </c>
      <c r="J84" s="78">
        <v>28968.44</v>
      </c>
      <c r="K84" s="79">
        <v>54</v>
      </c>
      <c r="L84" s="79">
        <v>32</v>
      </c>
      <c r="M84" s="79">
        <v>1</v>
      </c>
      <c r="N84" s="93">
        <f>(Table_OTOB_YTD[[#This Row],[CONTRACT DAYS]]+Table_OTOB_YTD[[#This Row],[DAYS ADDED]])-Table_OTOB_YTD[[#This Row],[CHARGED DAYS]]</f>
        <v>23</v>
      </c>
      <c r="O84" s="76">
        <v>1</v>
      </c>
      <c r="P84" s="76">
        <v>0</v>
      </c>
    </row>
    <row r="85" spans="2:16" x14ac:dyDescent="0.35">
      <c r="B85" s="70" t="s">
        <v>43</v>
      </c>
      <c r="C85" s="72" t="s">
        <v>229</v>
      </c>
      <c r="D85" s="77" t="s">
        <v>193</v>
      </c>
      <c r="E85" s="77" t="s">
        <v>26</v>
      </c>
      <c r="F85" s="71">
        <v>43761</v>
      </c>
      <c r="G85" s="78">
        <v>1777800</v>
      </c>
      <c r="H85" s="78">
        <v>1371584.56</v>
      </c>
      <c r="I85" s="78">
        <v>3309469.72</v>
      </c>
      <c r="J85" s="78">
        <v>1531669.72</v>
      </c>
      <c r="K85" s="79">
        <v>365</v>
      </c>
      <c r="L85" s="79">
        <v>320</v>
      </c>
      <c r="M85" s="79">
        <v>0</v>
      </c>
      <c r="N85" s="93">
        <f>(Table_OTOB_YTD[[#This Row],[CONTRACT DAYS]]+Table_OTOB_YTD[[#This Row],[DAYS ADDED]])-Table_OTOB_YTD[[#This Row],[CHARGED DAYS]]</f>
        <v>45</v>
      </c>
      <c r="O85" s="76">
        <v>1</v>
      </c>
      <c r="P85" s="76">
        <v>0</v>
      </c>
    </row>
    <row r="86" spans="2:16" x14ac:dyDescent="0.35">
      <c r="B86" s="70" t="s">
        <v>109</v>
      </c>
      <c r="C86" s="72" t="s">
        <v>230</v>
      </c>
      <c r="D86" s="77" t="s">
        <v>231</v>
      </c>
      <c r="E86" s="77" t="s">
        <v>232</v>
      </c>
      <c r="F86" s="71">
        <v>43761</v>
      </c>
      <c r="G86" s="78">
        <v>2299180.7999999998</v>
      </c>
      <c r="H86" s="78">
        <v>304061.76</v>
      </c>
      <c r="I86" s="78">
        <v>2825180.13</v>
      </c>
      <c r="J86" s="78">
        <v>482661.13</v>
      </c>
      <c r="K86" s="79">
        <v>122</v>
      </c>
      <c r="L86" s="79">
        <v>118</v>
      </c>
      <c r="M86" s="79">
        <v>0</v>
      </c>
      <c r="N86" s="93">
        <f>(Table_OTOB_YTD[[#This Row],[CONTRACT DAYS]]+Table_OTOB_YTD[[#This Row],[DAYS ADDED]])-Table_OTOB_YTD[[#This Row],[CHARGED DAYS]]</f>
        <v>4</v>
      </c>
      <c r="O86" s="76">
        <v>1</v>
      </c>
      <c r="P86" s="76">
        <v>0</v>
      </c>
    </row>
    <row r="87" spans="2:16" x14ac:dyDescent="0.35">
      <c r="B87" s="70" t="s">
        <v>109</v>
      </c>
      <c r="C87" s="72" t="s">
        <v>233</v>
      </c>
      <c r="D87" s="77" t="s">
        <v>114</v>
      </c>
      <c r="E87" s="77" t="s">
        <v>234</v>
      </c>
      <c r="F87" s="71">
        <v>43761</v>
      </c>
      <c r="G87" s="78">
        <v>3375271</v>
      </c>
      <c r="H87" s="78">
        <v>947680.91</v>
      </c>
      <c r="I87" s="78">
        <v>4279876.2</v>
      </c>
      <c r="J87" s="78">
        <v>904605.2</v>
      </c>
      <c r="K87" s="79">
        <v>106</v>
      </c>
      <c r="L87" s="79">
        <v>129</v>
      </c>
      <c r="M87" s="79">
        <v>26</v>
      </c>
      <c r="N87" s="93">
        <f>(Table_OTOB_YTD[[#This Row],[CONTRACT DAYS]]+Table_OTOB_YTD[[#This Row],[DAYS ADDED]])-Table_OTOB_YTD[[#This Row],[CHARGED DAYS]]</f>
        <v>3</v>
      </c>
      <c r="O87" s="76">
        <v>0</v>
      </c>
      <c r="P87" s="76">
        <v>1</v>
      </c>
    </row>
    <row r="88" spans="2:16" x14ac:dyDescent="0.35">
      <c r="B88" s="70" t="s">
        <v>235</v>
      </c>
      <c r="C88" s="72" t="s">
        <v>236</v>
      </c>
      <c r="D88" s="77" t="s">
        <v>237</v>
      </c>
      <c r="E88" s="77" t="s">
        <v>165</v>
      </c>
      <c r="F88" s="71">
        <v>43761</v>
      </c>
      <c r="G88" s="78">
        <v>5687629</v>
      </c>
      <c r="H88" s="78">
        <v>253721.52000000002</v>
      </c>
      <c r="I88" s="78">
        <v>6532274.5899999999</v>
      </c>
      <c r="J88" s="78">
        <v>844645.59</v>
      </c>
      <c r="K88" s="79">
        <v>107</v>
      </c>
      <c r="L88" s="79">
        <v>107</v>
      </c>
      <c r="M88" s="79">
        <v>0</v>
      </c>
      <c r="N88" s="93">
        <f>(Table_OTOB_YTD[[#This Row],[CONTRACT DAYS]]+Table_OTOB_YTD[[#This Row],[DAYS ADDED]])-Table_OTOB_YTD[[#This Row],[CHARGED DAYS]]</f>
        <v>0</v>
      </c>
      <c r="O88" s="76">
        <v>1</v>
      </c>
      <c r="P88" s="76">
        <v>0</v>
      </c>
    </row>
    <row r="89" spans="2:16" x14ac:dyDescent="0.35">
      <c r="B89" s="70" t="s">
        <v>235</v>
      </c>
      <c r="C89" s="72" t="s">
        <v>238</v>
      </c>
      <c r="D89" s="77" t="s">
        <v>239</v>
      </c>
      <c r="E89" s="77" t="s">
        <v>240</v>
      </c>
      <c r="F89" s="71">
        <v>43761</v>
      </c>
      <c r="G89" s="78">
        <v>2940497.26</v>
      </c>
      <c r="H89" s="78">
        <v>44322.879999999997</v>
      </c>
      <c r="I89" s="78">
        <v>2893322.86</v>
      </c>
      <c r="J89" s="78">
        <v>-47174.400000000001</v>
      </c>
      <c r="K89" s="79">
        <v>200</v>
      </c>
      <c r="L89" s="79">
        <v>200</v>
      </c>
      <c r="M89" s="79">
        <v>0</v>
      </c>
      <c r="N89" s="93">
        <f>(Table_OTOB_YTD[[#This Row],[CONTRACT DAYS]]+Table_OTOB_YTD[[#This Row],[DAYS ADDED]])-Table_OTOB_YTD[[#This Row],[CHARGED DAYS]]</f>
        <v>0</v>
      </c>
      <c r="O89" s="76">
        <v>1</v>
      </c>
      <c r="P89" s="76">
        <v>0</v>
      </c>
    </row>
    <row r="90" spans="2:16" x14ac:dyDescent="0.35">
      <c r="B90" s="70" t="s">
        <v>117</v>
      </c>
      <c r="C90" s="72" t="s">
        <v>241</v>
      </c>
      <c r="D90" s="77" t="s">
        <v>242</v>
      </c>
      <c r="E90" s="77" t="s">
        <v>243</v>
      </c>
      <c r="F90" s="71">
        <v>43761</v>
      </c>
      <c r="G90" s="78">
        <v>17494208.239999998</v>
      </c>
      <c r="H90" s="78">
        <v>346709.21</v>
      </c>
      <c r="I90" s="78">
        <v>17782809.109999999</v>
      </c>
      <c r="J90" s="78">
        <v>288600.87</v>
      </c>
      <c r="K90" s="79">
        <v>339</v>
      </c>
      <c r="L90" s="79">
        <v>742</v>
      </c>
      <c r="M90" s="79">
        <v>292</v>
      </c>
      <c r="N90" s="93">
        <f>(Table_OTOB_YTD[[#This Row],[CONTRACT DAYS]]+Table_OTOB_YTD[[#This Row],[DAYS ADDED]])-Table_OTOB_YTD[[#This Row],[CHARGED DAYS]]</f>
        <v>-111</v>
      </c>
      <c r="O90" s="76">
        <v>0</v>
      </c>
      <c r="P90" s="76">
        <v>1</v>
      </c>
    </row>
    <row r="91" spans="2:16" x14ac:dyDescent="0.35">
      <c r="B91" s="70" t="s">
        <v>43</v>
      </c>
      <c r="C91" s="72" t="s">
        <v>244</v>
      </c>
      <c r="D91" s="77" t="s">
        <v>193</v>
      </c>
      <c r="E91" s="77" t="s">
        <v>245</v>
      </c>
      <c r="F91" s="71">
        <v>43762</v>
      </c>
      <c r="G91" s="78">
        <v>1213542</v>
      </c>
      <c r="H91" s="78">
        <v>79431.850000000006</v>
      </c>
      <c r="I91" s="78">
        <v>1364343.28</v>
      </c>
      <c r="J91" s="78">
        <v>150801.28</v>
      </c>
      <c r="K91" s="79">
        <v>278</v>
      </c>
      <c r="L91" s="79">
        <v>225</v>
      </c>
      <c r="M91" s="79">
        <v>5</v>
      </c>
      <c r="N91" s="93">
        <f>(Table_OTOB_YTD[[#This Row],[CONTRACT DAYS]]+Table_OTOB_YTD[[#This Row],[DAYS ADDED]])-Table_OTOB_YTD[[#This Row],[CHARGED DAYS]]</f>
        <v>58</v>
      </c>
      <c r="O91" s="76">
        <v>1</v>
      </c>
      <c r="P91" s="76">
        <v>0</v>
      </c>
    </row>
    <row r="92" spans="2:16" x14ac:dyDescent="0.35">
      <c r="B92" s="70" t="s">
        <v>61</v>
      </c>
      <c r="C92" s="72" t="s">
        <v>246</v>
      </c>
      <c r="D92" s="77" t="s">
        <v>63</v>
      </c>
      <c r="E92" s="77" t="s">
        <v>247</v>
      </c>
      <c r="F92" s="71">
        <v>43762</v>
      </c>
      <c r="G92" s="78">
        <v>61367.3</v>
      </c>
      <c r="H92" s="78">
        <v>0</v>
      </c>
      <c r="I92" s="78">
        <v>54989.31</v>
      </c>
      <c r="J92" s="78">
        <v>-6377.99</v>
      </c>
      <c r="K92" s="79">
        <v>60</v>
      </c>
      <c r="L92" s="79">
        <v>56</v>
      </c>
      <c r="M92" s="79">
        <v>0</v>
      </c>
      <c r="N92" s="93">
        <f>(Table_OTOB_YTD[[#This Row],[CONTRACT DAYS]]+Table_OTOB_YTD[[#This Row],[DAYS ADDED]])-Table_OTOB_YTD[[#This Row],[CHARGED DAYS]]</f>
        <v>4</v>
      </c>
      <c r="O92" s="76">
        <v>1</v>
      </c>
      <c r="P92" s="76">
        <v>0</v>
      </c>
    </row>
    <row r="93" spans="2:16" x14ac:dyDescent="0.35">
      <c r="B93" s="70" t="s">
        <v>34</v>
      </c>
      <c r="C93" s="72" t="s">
        <v>248</v>
      </c>
      <c r="D93" s="77" t="s">
        <v>76</v>
      </c>
      <c r="E93" s="77" t="s">
        <v>249</v>
      </c>
      <c r="F93" s="71">
        <v>43762</v>
      </c>
      <c r="G93" s="78">
        <v>1265164.93</v>
      </c>
      <c r="H93" s="78">
        <v>13904.56</v>
      </c>
      <c r="I93" s="78">
        <v>1271757.05</v>
      </c>
      <c r="J93" s="78">
        <v>6592.12</v>
      </c>
      <c r="K93" s="79">
        <v>45</v>
      </c>
      <c r="L93" s="79">
        <v>31</v>
      </c>
      <c r="M93" s="79">
        <v>0</v>
      </c>
      <c r="N93" s="93">
        <f>(Table_OTOB_YTD[[#This Row],[CONTRACT DAYS]]+Table_OTOB_YTD[[#This Row],[DAYS ADDED]])-Table_OTOB_YTD[[#This Row],[CHARGED DAYS]]</f>
        <v>14</v>
      </c>
      <c r="O93" s="76">
        <v>1</v>
      </c>
      <c r="P93" s="76">
        <v>0</v>
      </c>
    </row>
    <row r="94" spans="2:16" x14ac:dyDescent="0.35">
      <c r="B94" s="70" t="s">
        <v>23</v>
      </c>
      <c r="C94" s="72" t="s">
        <v>279</v>
      </c>
      <c r="D94" s="77" t="s">
        <v>25</v>
      </c>
      <c r="E94" s="77" t="s">
        <v>280</v>
      </c>
      <c r="F94" s="71">
        <v>43766</v>
      </c>
      <c r="G94" s="78">
        <v>2254742.75</v>
      </c>
      <c r="H94" s="78">
        <v>46102.239999999998</v>
      </c>
      <c r="I94" s="78">
        <v>2314606.59</v>
      </c>
      <c r="J94" s="78">
        <v>59863.839999999997</v>
      </c>
      <c r="K94" s="79">
        <v>101</v>
      </c>
      <c r="L94" s="79">
        <v>100</v>
      </c>
      <c r="M94" s="79">
        <v>15</v>
      </c>
      <c r="N94" s="93">
        <f>(Table_OTOB_YTD[[#This Row],[CONTRACT DAYS]]+Table_OTOB_YTD[[#This Row],[DAYS ADDED]])-Table_OTOB_YTD[[#This Row],[CHARGED DAYS]]</f>
        <v>16</v>
      </c>
      <c r="O94" s="76">
        <v>1</v>
      </c>
      <c r="P94" s="76">
        <v>0</v>
      </c>
    </row>
    <row r="95" spans="2:16" x14ac:dyDescent="0.35">
      <c r="B95" s="70" t="s">
        <v>23</v>
      </c>
      <c r="C95" s="72" t="s">
        <v>281</v>
      </c>
      <c r="D95" s="77" t="s">
        <v>282</v>
      </c>
      <c r="E95" s="77" t="s">
        <v>283</v>
      </c>
      <c r="F95" s="71">
        <v>43766</v>
      </c>
      <c r="G95" s="78">
        <v>5658758.0499999998</v>
      </c>
      <c r="H95" s="78">
        <v>-110554.19</v>
      </c>
      <c r="I95" s="78">
        <v>5691478.0099999998</v>
      </c>
      <c r="J95" s="78">
        <v>32719.96</v>
      </c>
      <c r="K95" s="79">
        <v>160</v>
      </c>
      <c r="L95" s="79">
        <v>198</v>
      </c>
      <c r="M95" s="79">
        <v>39</v>
      </c>
      <c r="N95" s="93">
        <f>(Table_OTOB_YTD[[#This Row],[CONTRACT DAYS]]+Table_OTOB_YTD[[#This Row],[DAYS ADDED]])-Table_OTOB_YTD[[#This Row],[CHARGED DAYS]]</f>
        <v>1</v>
      </c>
      <c r="O95" s="76">
        <v>0</v>
      </c>
      <c r="P95" s="76">
        <v>1</v>
      </c>
    </row>
    <row r="96" spans="2:16" x14ac:dyDescent="0.35">
      <c r="B96" s="70" t="s">
        <v>126</v>
      </c>
      <c r="C96" s="72" t="s">
        <v>284</v>
      </c>
      <c r="D96" s="77" t="s">
        <v>148</v>
      </c>
      <c r="E96" s="77" t="s">
        <v>149</v>
      </c>
      <c r="F96" s="71">
        <v>43766</v>
      </c>
      <c r="G96" s="78">
        <v>14327538.039999999</v>
      </c>
      <c r="H96" s="78">
        <v>580818.11</v>
      </c>
      <c r="I96" s="78">
        <v>15043199.279999999</v>
      </c>
      <c r="J96" s="78">
        <v>715661.24</v>
      </c>
      <c r="K96" s="79">
        <v>328</v>
      </c>
      <c r="L96" s="79">
        <v>374</v>
      </c>
      <c r="M96" s="79">
        <v>46</v>
      </c>
      <c r="N96" s="93">
        <f>(Table_OTOB_YTD[[#This Row],[CONTRACT DAYS]]+Table_OTOB_YTD[[#This Row],[DAYS ADDED]])-Table_OTOB_YTD[[#This Row],[CHARGED DAYS]]</f>
        <v>0</v>
      </c>
      <c r="O96" s="76">
        <v>0</v>
      </c>
      <c r="P96" s="76">
        <v>1</v>
      </c>
    </row>
    <row r="97" spans="2:16" x14ac:dyDescent="0.35">
      <c r="B97" s="70" t="s">
        <v>109</v>
      </c>
      <c r="C97" s="72" t="s">
        <v>285</v>
      </c>
      <c r="D97" s="77" t="s">
        <v>114</v>
      </c>
      <c r="E97" s="77" t="s">
        <v>26</v>
      </c>
      <c r="F97" s="71">
        <v>43766</v>
      </c>
      <c r="G97" s="78">
        <v>2561452.6</v>
      </c>
      <c r="H97" s="78">
        <v>350795.08</v>
      </c>
      <c r="I97" s="78">
        <v>3096886.35</v>
      </c>
      <c r="J97" s="78">
        <v>465274.78</v>
      </c>
      <c r="K97" s="79">
        <v>305</v>
      </c>
      <c r="L97" s="79">
        <v>289</v>
      </c>
      <c r="M97" s="79">
        <v>0</v>
      </c>
      <c r="N97" s="93">
        <f>(Table_OTOB_YTD[[#This Row],[CONTRACT DAYS]]+Table_OTOB_YTD[[#This Row],[DAYS ADDED]])-Table_OTOB_YTD[[#This Row],[CHARGED DAYS]]</f>
        <v>16</v>
      </c>
      <c r="O97" s="76">
        <v>1</v>
      </c>
      <c r="P97" s="76">
        <v>0</v>
      </c>
    </row>
    <row r="98" spans="2:16" x14ac:dyDescent="0.35">
      <c r="B98" s="70" t="s">
        <v>180</v>
      </c>
      <c r="C98" s="72" t="s">
        <v>286</v>
      </c>
      <c r="D98" s="77" t="s">
        <v>180</v>
      </c>
      <c r="E98" s="77" t="s">
        <v>26</v>
      </c>
      <c r="F98" s="71">
        <v>43766</v>
      </c>
      <c r="G98" s="78">
        <v>729619.57000000007</v>
      </c>
      <c r="H98" s="78">
        <v>162554.84</v>
      </c>
      <c r="I98" s="78">
        <v>885984.38</v>
      </c>
      <c r="J98" s="78">
        <v>156364.81</v>
      </c>
      <c r="K98" s="79">
        <v>87</v>
      </c>
      <c r="L98" s="79">
        <v>101</v>
      </c>
      <c r="M98" s="79">
        <v>14</v>
      </c>
      <c r="N98" s="93">
        <f>(Table_OTOB_YTD[[#This Row],[CONTRACT DAYS]]+Table_OTOB_YTD[[#This Row],[DAYS ADDED]])-Table_OTOB_YTD[[#This Row],[CHARGED DAYS]]</f>
        <v>0</v>
      </c>
      <c r="O98" s="76">
        <v>0</v>
      </c>
      <c r="P98" s="76">
        <v>1</v>
      </c>
    </row>
    <row r="99" spans="2:16" x14ac:dyDescent="0.35">
      <c r="B99" s="70" t="s">
        <v>133</v>
      </c>
      <c r="C99" s="72" t="s">
        <v>287</v>
      </c>
      <c r="D99" s="77" t="s">
        <v>109</v>
      </c>
      <c r="E99" s="77" t="s">
        <v>288</v>
      </c>
      <c r="F99" s="71">
        <v>43767</v>
      </c>
      <c r="G99" s="78">
        <v>2929222.9699999997</v>
      </c>
      <c r="H99" s="78">
        <v>-128830.51000000001</v>
      </c>
      <c r="I99" s="78">
        <v>2627617.0099999998</v>
      </c>
      <c r="J99" s="78">
        <v>-301605.96000000002</v>
      </c>
      <c r="K99" s="79">
        <v>37</v>
      </c>
      <c r="L99" s="79">
        <v>43</v>
      </c>
      <c r="M99" s="79">
        <v>12</v>
      </c>
      <c r="N99" s="93">
        <f>(Table_OTOB_YTD[[#This Row],[CONTRACT DAYS]]+Table_OTOB_YTD[[#This Row],[DAYS ADDED]])-Table_OTOB_YTD[[#This Row],[CHARGED DAYS]]</f>
        <v>6</v>
      </c>
      <c r="O99" s="76">
        <v>0</v>
      </c>
      <c r="P99" s="76">
        <v>1</v>
      </c>
    </row>
    <row r="100" spans="2:16" x14ac:dyDescent="0.35">
      <c r="B100" s="70" t="s">
        <v>188</v>
      </c>
      <c r="C100" s="72" t="s">
        <v>289</v>
      </c>
      <c r="D100" s="77" t="s">
        <v>190</v>
      </c>
      <c r="E100" s="77" t="s">
        <v>170</v>
      </c>
      <c r="F100" s="71">
        <v>43767</v>
      </c>
      <c r="G100" s="78">
        <v>6242606.5999999996</v>
      </c>
      <c r="H100" s="78">
        <v>-205717.65</v>
      </c>
      <c r="I100" s="78">
        <v>5873848.1100000003</v>
      </c>
      <c r="J100" s="78">
        <v>-368758.49</v>
      </c>
      <c r="K100" s="79">
        <v>211</v>
      </c>
      <c r="L100" s="79">
        <v>211</v>
      </c>
      <c r="M100" s="79">
        <v>0</v>
      </c>
      <c r="N100" s="93">
        <f>(Table_OTOB_YTD[[#This Row],[CONTRACT DAYS]]+Table_OTOB_YTD[[#This Row],[DAYS ADDED]])-Table_OTOB_YTD[[#This Row],[CHARGED DAYS]]</f>
        <v>0</v>
      </c>
      <c r="O100" s="76">
        <v>1</v>
      </c>
      <c r="P100" s="76">
        <v>0</v>
      </c>
    </row>
    <row r="101" spans="2:16" x14ac:dyDescent="0.35">
      <c r="B101" s="70" t="s">
        <v>117</v>
      </c>
      <c r="C101" s="72" t="s">
        <v>290</v>
      </c>
      <c r="D101" s="77" t="s">
        <v>122</v>
      </c>
      <c r="E101" s="77" t="s">
        <v>291</v>
      </c>
      <c r="F101" s="71">
        <v>43768</v>
      </c>
      <c r="G101" s="78">
        <v>22716470.32</v>
      </c>
      <c r="H101" s="78">
        <v>583136.96</v>
      </c>
      <c r="I101" s="78">
        <v>23851861.120000001</v>
      </c>
      <c r="J101" s="78">
        <v>1135390.8</v>
      </c>
      <c r="K101" s="79">
        <v>511</v>
      </c>
      <c r="L101" s="79">
        <v>579</v>
      </c>
      <c r="M101" s="79">
        <v>69</v>
      </c>
      <c r="N101" s="93">
        <f>(Table_OTOB_YTD[[#This Row],[CONTRACT DAYS]]+Table_OTOB_YTD[[#This Row],[DAYS ADDED]])-Table_OTOB_YTD[[#This Row],[CHARGED DAYS]]</f>
        <v>1</v>
      </c>
      <c r="O101" s="76">
        <v>0</v>
      </c>
      <c r="P101" s="76">
        <v>1</v>
      </c>
    </row>
    <row r="102" spans="2:16" x14ac:dyDescent="0.35">
      <c r="B102" s="70" t="s">
        <v>117</v>
      </c>
      <c r="C102" s="72" t="s">
        <v>292</v>
      </c>
      <c r="D102" s="77" t="s">
        <v>122</v>
      </c>
      <c r="E102" s="77" t="s">
        <v>120</v>
      </c>
      <c r="F102" s="71">
        <v>43768</v>
      </c>
      <c r="G102" s="78">
        <v>31159119.309999999</v>
      </c>
      <c r="H102" s="78">
        <v>1063675.2</v>
      </c>
      <c r="I102" s="78">
        <v>32222793.559999999</v>
      </c>
      <c r="J102" s="78">
        <v>1063674.25</v>
      </c>
      <c r="K102" s="79">
        <v>793</v>
      </c>
      <c r="L102" s="79">
        <v>1022</v>
      </c>
      <c r="M102" s="79">
        <v>229</v>
      </c>
      <c r="N102" s="93">
        <f>(Table_OTOB_YTD[[#This Row],[CONTRACT DAYS]]+Table_OTOB_YTD[[#This Row],[DAYS ADDED]])-Table_OTOB_YTD[[#This Row],[CHARGED DAYS]]</f>
        <v>0</v>
      </c>
      <c r="O102" s="76">
        <v>0</v>
      </c>
      <c r="P102" s="76">
        <v>1</v>
      </c>
    </row>
    <row r="103" spans="2:16" x14ac:dyDescent="0.35">
      <c r="B103" s="70" t="s">
        <v>117</v>
      </c>
      <c r="C103" s="72" t="s">
        <v>293</v>
      </c>
      <c r="D103" s="77" t="s">
        <v>294</v>
      </c>
      <c r="E103" s="77" t="s">
        <v>295</v>
      </c>
      <c r="F103" s="71">
        <v>43768</v>
      </c>
      <c r="G103" s="78">
        <v>2913595.44</v>
      </c>
      <c r="H103" s="78">
        <v>186445.53</v>
      </c>
      <c r="I103" s="78">
        <v>2906333.16</v>
      </c>
      <c r="J103" s="78">
        <v>-7262.28</v>
      </c>
      <c r="K103" s="79">
        <v>103</v>
      </c>
      <c r="L103" s="79">
        <v>107</v>
      </c>
      <c r="M103" s="79">
        <v>8</v>
      </c>
      <c r="N103" s="93">
        <f>(Table_OTOB_YTD[[#This Row],[CONTRACT DAYS]]+Table_OTOB_YTD[[#This Row],[DAYS ADDED]])-Table_OTOB_YTD[[#This Row],[CHARGED DAYS]]</f>
        <v>4</v>
      </c>
      <c r="O103" s="76">
        <v>1</v>
      </c>
      <c r="P103" s="76">
        <v>0</v>
      </c>
    </row>
    <row r="104" spans="2:16" x14ac:dyDescent="0.35">
      <c r="B104" s="70" t="s">
        <v>117</v>
      </c>
      <c r="C104" s="72" t="s">
        <v>296</v>
      </c>
      <c r="D104" s="77" t="s">
        <v>297</v>
      </c>
      <c r="E104" s="77" t="s">
        <v>120</v>
      </c>
      <c r="F104" s="71">
        <v>43768</v>
      </c>
      <c r="G104" s="78">
        <v>29174029.32</v>
      </c>
      <c r="H104" s="78">
        <v>1545478.94</v>
      </c>
      <c r="I104" s="78">
        <v>31703514</v>
      </c>
      <c r="J104" s="78">
        <v>2529484.6800000002</v>
      </c>
      <c r="K104" s="79">
        <v>782</v>
      </c>
      <c r="L104" s="79">
        <v>750</v>
      </c>
      <c r="M104" s="79">
        <v>0</v>
      </c>
      <c r="N104" s="93">
        <f>(Table_OTOB_YTD[[#This Row],[CONTRACT DAYS]]+Table_OTOB_YTD[[#This Row],[DAYS ADDED]])-Table_OTOB_YTD[[#This Row],[CHARGED DAYS]]</f>
        <v>32</v>
      </c>
      <c r="O104" s="76">
        <v>1</v>
      </c>
      <c r="P104" s="76">
        <v>0</v>
      </c>
    </row>
    <row r="105" spans="2:16" x14ac:dyDescent="0.35">
      <c r="B105" s="70" t="s">
        <v>117</v>
      </c>
      <c r="C105" s="72" t="s">
        <v>298</v>
      </c>
      <c r="D105" s="77" t="s">
        <v>294</v>
      </c>
      <c r="E105" s="77" t="s">
        <v>299</v>
      </c>
      <c r="F105" s="71">
        <v>43768</v>
      </c>
      <c r="G105" s="78">
        <v>2096268.39</v>
      </c>
      <c r="H105" s="78">
        <v>161318.78</v>
      </c>
      <c r="I105" s="78">
        <v>2340692.89</v>
      </c>
      <c r="J105" s="78">
        <v>244424.5</v>
      </c>
      <c r="K105" s="79">
        <v>85</v>
      </c>
      <c r="L105" s="79">
        <v>113</v>
      </c>
      <c r="M105" s="79">
        <v>33</v>
      </c>
      <c r="N105" s="93">
        <f>(Table_OTOB_YTD[[#This Row],[CONTRACT DAYS]]+Table_OTOB_YTD[[#This Row],[DAYS ADDED]])-Table_OTOB_YTD[[#This Row],[CHARGED DAYS]]</f>
        <v>5</v>
      </c>
      <c r="O105" s="76">
        <v>0</v>
      </c>
      <c r="P105" s="76">
        <v>1</v>
      </c>
    </row>
    <row r="106" spans="2:16" x14ac:dyDescent="0.35">
      <c r="B106" s="70" t="s">
        <v>117</v>
      </c>
      <c r="C106" s="72" t="s">
        <v>300</v>
      </c>
      <c r="D106" s="77" t="s">
        <v>122</v>
      </c>
      <c r="E106" s="77" t="s">
        <v>26</v>
      </c>
      <c r="F106" s="71">
        <v>43768</v>
      </c>
      <c r="G106" s="78">
        <v>1383517.97</v>
      </c>
      <c r="H106" s="78">
        <v>0</v>
      </c>
      <c r="I106" s="78">
        <v>876336.04</v>
      </c>
      <c r="J106" s="78">
        <v>-507181.93</v>
      </c>
      <c r="K106" s="79">
        <v>315</v>
      </c>
      <c r="L106" s="79">
        <v>181</v>
      </c>
      <c r="M106" s="79">
        <v>0</v>
      </c>
      <c r="N106" s="93">
        <f>(Table_OTOB_YTD[[#This Row],[CONTRACT DAYS]]+Table_OTOB_YTD[[#This Row],[DAYS ADDED]])-Table_OTOB_YTD[[#This Row],[CHARGED DAYS]]</f>
        <v>134</v>
      </c>
      <c r="O106" s="76">
        <v>1</v>
      </c>
      <c r="P106" s="76">
        <v>0</v>
      </c>
    </row>
    <row r="107" spans="2:16" x14ac:dyDescent="0.35">
      <c r="B107" s="70" t="s">
        <v>43</v>
      </c>
      <c r="C107" s="72" t="s">
        <v>301</v>
      </c>
      <c r="D107" s="77" t="s">
        <v>187</v>
      </c>
      <c r="E107" s="77" t="s">
        <v>302</v>
      </c>
      <c r="F107" s="71">
        <v>43769</v>
      </c>
      <c r="G107" s="78">
        <v>419010</v>
      </c>
      <c r="H107" s="78">
        <v>0</v>
      </c>
      <c r="I107" s="78">
        <v>507773.44</v>
      </c>
      <c r="J107" s="78">
        <v>88763.44</v>
      </c>
      <c r="K107" s="79">
        <v>22</v>
      </c>
      <c r="L107" s="79">
        <v>60</v>
      </c>
      <c r="M107" s="79">
        <v>19</v>
      </c>
      <c r="N107" s="93">
        <f>(Table_OTOB_YTD[[#This Row],[CONTRACT DAYS]]+Table_OTOB_YTD[[#This Row],[DAYS ADDED]])-Table_OTOB_YTD[[#This Row],[CHARGED DAYS]]</f>
        <v>-19</v>
      </c>
      <c r="O107" s="76">
        <v>0</v>
      </c>
      <c r="P107" s="76">
        <v>1</v>
      </c>
    </row>
    <row r="108" spans="2:16" x14ac:dyDescent="0.35">
      <c r="B108" s="70" t="s">
        <v>133</v>
      </c>
      <c r="C108" s="72" t="s">
        <v>303</v>
      </c>
      <c r="D108" s="77" t="s">
        <v>135</v>
      </c>
      <c r="E108" s="77" t="s">
        <v>280</v>
      </c>
      <c r="F108" s="71">
        <v>43770</v>
      </c>
      <c r="G108" s="78">
        <v>9969131.1300000008</v>
      </c>
      <c r="H108" s="78">
        <v>-161938.96</v>
      </c>
      <c r="I108" s="78">
        <v>9868300.3300000001</v>
      </c>
      <c r="J108" s="78">
        <v>-100830.8</v>
      </c>
      <c r="K108" s="79">
        <v>310</v>
      </c>
      <c r="L108" s="79">
        <v>293</v>
      </c>
      <c r="M108" s="79">
        <v>4</v>
      </c>
      <c r="N108" s="93">
        <f>(Table_OTOB_YTD[[#This Row],[CONTRACT DAYS]]+Table_OTOB_YTD[[#This Row],[DAYS ADDED]])-Table_OTOB_YTD[[#This Row],[CHARGED DAYS]]</f>
        <v>21</v>
      </c>
      <c r="O108" s="76">
        <v>1</v>
      </c>
      <c r="P108" s="76">
        <v>0</v>
      </c>
    </row>
    <row r="109" spans="2:16" x14ac:dyDescent="0.35">
      <c r="B109" s="70" t="s">
        <v>188</v>
      </c>
      <c r="C109" s="72" t="s">
        <v>305</v>
      </c>
      <c r="D109" s="77" t="s">
        <v>190</v>
      </c>
      <c r="E109" s="77" t="s">
        <v>170</v>
      </c>
      <c r="F109" s="71">
        <v>43770</v>
      </c>
      <c r="G109" s="78">
        <v>3958979.2</v>
      </c>
      <c r="H109" s="78">
        <v>522023.09</v>
      </c>
      <c r="I109" s="78">
        <v>4779486.47</v>
      </c>
      <c r="J109" s="78">
        <v>820507.27</v>
      </c>
      <c r="K109" s="79">
        <v>300</v>
      </c>
      <c r="L109" s="79">
        <v>349</v>
      </c>
      <c r="M109" s="79">
        <v>54</v>
      </c>
      <c r="N109" s="93">
        <f>(Table_OTOB_YTD[[#This Row],[CONTRACT DAYS]]+Table_OTOB_YTD[[#This Row],[DAYS ADDED]])-Table_OTOB_YTD[[#This Row],[CHARGED DAYS]]</f>
        <v>5</v>
      </c>
      <c r="O109" s="76">
        <v>0</v>
      </c>
      <c r="P109" s="76">
        <v>1</v>
      </c>
    </row>
    <row r="110" spans="2:16" x14ac:dyDescent="0.35">
      <c r="B110" s="70" t="s">
        <v>23</v>
      </c>
      <c r="C110" s="72" t="s">
        <v>306</v>
      </c>
      <c r="D110" s="77" t="s">
        <v>282</v>
      </c>
      <c r="E110" s="77" t="s">
        <v>307</v>
      </c>
      <c r="F110" s="71">
        <v>43773</v>
      </c>
      <c r="G110" s="78">
        <v>3213535.64</v>
      </c>
      <c r="H110" s="78">
        <v>106530.01000000001</v>
      </c>
      <c r="I110" s="78">
        <v>3436774.16</v>
      </c>
      <c r="J110" s="78">
        <v>223238.52</v>
      </c>
      <c r="K110" s="79">
        <v>90</v>
      </c>
      <c r="L110" s="79">
        <v>86</v>
      </c>
      <c r="M110" s="79">
        <v>0</v>
      </c>
      <c r="N110" s="93">
        <f>(Table_OTOB_YTD[[#This Row],[CONTRACT DAYS]]+Table_OTOB_YTD[[#This Row],[DAYS ADDED]])-Table_OTOB_YTD[[#This Row],[CHARGED DAYS]]</f>
        <v>4</v>
      </c>
      <c r="O110" s="76">
        <v>1</v>
      </c>
      <c r="P110" s="76">
        <v>0</v>
      </c>
    </row>
    <row r="111" spans="2:16" x14ac:dyDescent="0.35">
      <c r="B111" s="70" t="s">
        <v>180</v>
      </c>
      <c r="C111" s="72" t="s">
        <v>308</v>
      </c>
      <c r="D111" s="77" t="s">
        <v>180</v>
      </c>
      <c r="E111" s="77" t="s">
        <v>26</v>
      </c>
      <c r="F111" s="71">
        <v>43773</v>
      </c>
      <c r="G111" s="78">
        <v>2576443.65</v>
      </c>
      <c r="H111" s="78">
        <v>0</v>
      </c>
      <c r="I111" s="78">
        <v>2354850.58</v>
      </c>
      <c r="J111" s="78">
        <v>-221593.07</v>
      </c>
      <c r="K111" s="79">
        <v>173</v>
      </c>
      <c r="L111" s="79">
        <v>173</v>
      </c>
      <c r="M111" s="79">
        <v>0</v>
      </c>
      <c r="N111" s="93">
        <f>(Table_OTOB_YTD[[#This Row],[CONTRACT DAYS]]+Table_OTOB_YTD[[#This Row],[DAYS ADDED]])-Table_OTOB_YTD[[#This Row],[CHARGED DAYS]]</f>
        <v>0</v>
      </c>
      <c r="O111" s="76">
        <v>1</v>
      </c>
      <c r="P111" s="76">
        <v>0</v>
      </c>
    </row>
    <row r="112" spans="2:16" x14ac:dyDescent="0.35">
      <c r="B112" s="70" t="s">
        <v>38</v>
      </c>
      <c r="C112" s="72" t="s">
        <v>309</v>
      </c>
      <c r="D112" s="77" t="s">
        <v>310</v>
      </c>
      <c r="E112" s="77" t="s">
        <v>311</v>
      </c>
      <c r="F112" s="71">
        <v>43774</v>
      </c>
      <c r="G112" s="78">
        <v>2108966.71</v>
      </c>
      <c r="H112" s="78">
        <v>51406.450000000004</v>
      </c>
      <c r="I112" s="78">
        <v>1986947.64</v>
      </c>
      <c r="J112" s="78">
        <v>-122019.07</v>
      </c>
      <c r="K112" s="79">
        <v>95</v>
      </c>
      <c r="L112" s="79">
        <v>126</v>
      </c>
      <c r="M112" s="79">
        <v>27</v>
      </c>
      <c r="N112" s="93">
        <f>(Table_OTOB_YTD[[#This Row],[CONTRACT DAYS]]+Table_OTOB_YTD[[#This Row],[DAYS ADDED]])-Table_OTOB_YTD[[#This Row],[CHARGED DAYS]]</f>
        <v>-4</v>
      </c>
      <c r="O112" s="76">
        <v>0</v>
      </c>
      <c r="P112" s="76">
        <v>1</v>
      </c>
    </row>
    <row r="113" spans="2:16" x14ac:dyDescent="0.35">
      <c r="B113" s="70" t="s">
        <v>38</v>
      </c>
      <c r="C113" s="72" t="s">
        <v>312</v>
      </c>
      <c r="D113" s="77" t="s">
        <v>105</v>
      </c>
      <c r="E113" s="77" t="s">
        <v>313</v>
      </c>
      <c r="F113" s="71">
        <v>43774</v>
      </c>
      <c r="G113" s="78">
        <v>2203011.0499999998</v>
      </c>
      <c r="H113" s="78">
        <v>-904831.82000000007</v>
      </c>
      <c r="I113" s="78">
        <v>1275946.43</v>
      </c>
      <c r="J113" s="78">
        <v>-927064.62</v>
      </c>
      <c r="K113" s="79">
        <v>85</v>
      </c>
      <c r="L113" s="79">
        <v>83</v>
      </c>
      <c r="M113" s="79">
        <v>0</v>
      </c>
      <c r="N113" s="93">
        <f>(Table_OTOB_YTD[[#This Row],[CONTRACT DAYS]]+Table_OTOB_YTD[[#This Row],[DAYS ADDED]])-Table_OTOB_YTD[[#This Row],[CHARGED DAYS]]</f>
        <v>2</v>
      </c>
      <c r="O113" s="76">
        <v>1</v>
      </c>
      <c r="P113" s="76">
        <v>0</v>
      </c>
    </row>
    <row r="114" spans="2:16" x14ac:dyDescent="0.35">
      <c r="B114" s="70" t="s">
        <v>43</v>
      </c>
      <c r="C114" s="72" t="s">
        <v>314</v>
      </c>
      <c r="D114" s="77" t="s">
        <v>193</v>
      </c>
      <c r="E114" s="77" t="s">
        <v>315</v>
      </c>
      <c r="F114" s="71">
        <v>43775</v>
      </c>
      <c r="G114" s="78">
        <v>188385.2</v>
      </c>
      <c r="H114" s="78">
        <v>2821.34</v>
      </c>
      <c r="I114" s="78">
        <v>201754.12</v>
      </c>
      <c r="J114" s="78">
        <v>13368.92</v>
      </c>
      <c r="K114" s="79">
        <v>30</v>
      </c>
      <c r="L114" s="79">
        <v>35</v>
      </c>
      <c r="M114" s="79">
        <v>7</v>
      </c>
      <c r="N114" s="93">
        <f>(Table_OTOB_YTD[[#This Row],[CONTRACT DAYS]]+Table_OTOB_YTD[[#This Row],[DAYS ADDED]])-Table_OTOB_YTD[[#This Row],[CHARGED DAYS]]</f>
        <v>2</v>
      </c>
      <c r="O114" s="76">
        <v>0</v>
      </c>
      <c r="P114" s="76">
        <v>1</v>
      </c>
    </row>
    <row r="115" spans="2:16" x14ac:dyDescent="0.35">
      <c r="B115" s="70" t="s">
        <v>52</v>
      </c>
      <c r="C115" s="72" t="s">
        <v>316</v>
      </c>
      <c r="D115" s="77" t="s">
        <v>54</v>
      </c>
      <c r="E115" s="77" t="s">
        <v>317</v>
      </c>
      <c r="F115" s="71">
        <v>43775</v>
      </c>
      <c r="G115" s="78">
        <v>4546219.5</v>
      </c>
      <c r="H115" s="78">
        <v>306694.51</v>
      </c>
      <c r="I115" s="78">
        <v>5141460.8499999996</v>
      </c>
      <c r="J115" s="78">
        <v>595241.35</v>
      </c>
      <c r="K115" s="79">
        <v>234</v>
      </c>
      <c r="L115" s="79">
        <v>303</v>
      </c>
      <c r="M115" s="79">
        <v>85</v>
      </c>
      <c r="N115" s="93">
        <f>(Table_OTOB_YTD[[#This Row],[CONTRACT DAYS]]+Table_OTOB_YTD[[#This Row],[DAYS ADDED]])-Table_OTOB_YTD[[#This Row],[CHARGED DAYS]]</f>
        <v>16</v>
      </c>
      <c r="O115" s="76">
        <v>0</v>
      </c>
      <c r="P115" s="76">
        <v>1</v>
      </c>
    </row>
    <row r="116" spans="2:16" x14ac:dyDescent="0.35">
      <c r="B116" s="70" t="s">
        <v>38</v>
      </c>
      <c r="C116" s="72" t="s">
        <v>318</v>
      </c>
      <c r="D116" s="77" t="s">
        <v>38</v>
      </c>
      <c r="E116" s="77" t="s">
        <v>319</v>
      </c>
      <c r="F116" s="71">
        <v>43777</v>
      </c>
      <c r="G116" s="78">
        <v>350140.33</v>
      </c>
      <c r="H116" s="78">
        <v>560.20000000000005</v>
      </c>
      <c r="I116" s="78">
        <v>350782.6</v>
      </c>
      <c r="J116" s="78">
        <v>642.27</v>
      </c>
      <c r="K116" s="79">
        <v>49</v>
      </c>
      <c r="L116" s="79">
        <v>132</v>
      </c>
      <c r="M116" s="79">
        <v>24</v>
      </c>
      <c r="N116" s="93">
        <f>(Table_OTOB_YTD[[#This Row],[CONTRACT DAYS]]+Table_OTOB_YTD[[#This Row],[DAYS ADDED]])-Table_OTOB_YTD[[#This Row],[CHARGED DAYS]]</f>
        <v>-59</v>
      </c>
      <c r="O116" s="76">
        <v>0</v>
      </c>
      <c r="P116" s="76">
        <v>1</v>
      </c>
    </row>
    <row r="117" spans="2:16" x14ac:dyDescent="0.35">
      <c r="B117" s="70" t="s">
        <v>43</v>
      </c>
      <c r="C117" s="72" t="s">
        <v>320</v>
      </c>
      <c r="D117" s="77" t="s">
        <v>321</v>
      </c>
      <c r="E117" s="77" t="s">
        <v>322</v>
      </c>
      <c r="F117" s="71">
        <v>43777</v>
      </c>
      <c r="G117" s="78">
        <v>3211242.01</v>
      </c>
      <c r="H117" s="78">
        <v>136624.54</v>
      </c>
      <c r="I117" s="78">
        <v>3324973.32</v>
      </c>
      <c r="J117" s="78">
        <v>113731.31</v>
      </c>
      <c r="K117" s="79">
        <v>155</v>
      </c>
      <c r="L117" s="79">
        <v>141</v>
      </c>
      <c r="M117" s="79">
        <v>12</v>
      </c>
      <c r="N117" s="93">
        <f>(Table_OTOB_YTD[[#This Row],[CONTRACT DAYS]]+Table_OTOB_YTD[[#This Row],[DAYS ADDED]])-Table_OTOB_YTD[[#This Row],[CHARGED DAYS]]</f>
        <v>26</v>
      </c>
      <c r="O117" s="76">
        <v>1</v>
      </c>
      <c r="P117" s="76">
        <v>0</v>
      </c>
    </row>
    <row r="118" spans="2:16" x14ac:dyDescent="0.35">
      <c r="B118" s="70" t="s">
        <v>38</v>
      </c>
      <c r="C118" s="72" t="s">
        <v>323</v>
      </c>
      <c r="D118" s="77" t="s">
        <v>105</v>
      </c>
      <c r="E118" s="77" t="s">
        <v>108</v>
      </c>
      <c r="F118" s="71">
        <v>43781</v>
      </c>
      <c r="G118" s="78">
        <v>1478000</v>
      </c>
      <c r="H118" s="78">
        <v>0</v>
      </c>
      <c r="I118" s="78">
        <v>1479447.1</v>
      </c>
      <c r="J118" s="78">
        <v>1447.1</v>
      </c>
      <c r="K118" s="79">
        <v>246</v>
      </c>
      <c r="L118" s="79">
        <v>244</v>
      </c>
      <c r="M118" s="79">
        <v>0</v>
      </c>
      <c r="N118" s="93">
        <f>(Table_OTOB_YTD[[#This Row],[CONTRACT DAYS]]+Table_OTOB_YTD[[#This Row],[DAYS ADDED]])-Table_OTOB_YTD[[#This Row],[CHARGED DAYS]]</f>
        <v>2</v>
      </c>
      <c r="O118" s="76">
        <v>1</v>
      </c>
      <c r="P118" s="76">
        <v>0</v>
      </c>
    </row>
    <row r="119" spans="2:16" x14ac:dyDescent="0.35">
      <c r="B119" s="70" t="s">
        <v>38</v>
      </c>
      <c r="C119" s="72" t="s">
        <v>324</v>
      </c>
      <c r="D119" s="77" t="s">
        <v>38</v>
      </c>
      <c r="E119" s="77" t="s">
        <v>325</v>
      </c>
      <c r="F119" s="71">
        <v>43781</v>
      </c>
      <c r="G119" s="78">
        <v>1735986.7000000002</v>
      </c>
      <c r="H119" s="78">
        <v>0</v>
      </c>
      <c r="I119" s="78">
        <v>1727876.94</v>
      </c>
      <c r="J119" s="78">
        <v>-8109.76</v>
      </c>
      <c r="K119" s="79">
        <v>43</v>
      </c>
      <c r="L119" s="79">
        <v>68</v>
      </c>
      <c r="M119" s="79">
        <v>0</v>
      </c>
      <c r="N119" s="93">
        <f>(Table_OTOB_YTD[[#This Row],[CONTRACT DAYS]]+Table_OTOB_YTD[[#This Row],[DAYS ADDED]])-Table_OTOB_YTD[[#This Row],[CHARGED DAYS]]</f>
        <v>-25</v>
      </c>
      <c r="O119" s="76">
        <v>0</v>
      </c>
      <c r="P119" s="76">
        <v>1</v>
      </c>
    </row>
    <row r="120" spans="2:16" x14ac:dyDescent="0.35">
      <c r="B120" s="70" t="s">
        <v>15</v>
      </c>
      <c r="C120" s="72" t="s">
        <v>326</v>
      </c>
      <c r="D120" s="77" t="s">
        <v>199</v>
      </c>
      <c r="E120" s="77" t="s">
        <v>327</v>
      </c>
      <c r="F120" s="71">
        <v>43782</v>
      </c>
      <c r="G120" s="78">
        <v>1626092.3599999999</v>
      </c>
      <c r="H120" s="78">
        <v>0</v>
      </c>
      <c r="I120" s="78">
        <v>1615390.37</v>
      </c>
      <c r="J120" s="78">
        <v>-10701.99</v>
      </c>
      <c r="K120" s="79">
        <v>134</v>
      </c>
      <c r="L120" s="79">
        <v>132</v>
      </c>
      <c r="M120" s="79">
        <v>0</v>
      </c>
      <c r="N120" s="93">
        <f>(Table_OTOB_YTD[[#This Row],[CONTRACT DAYS]]+Table_OTOB_YTD[[#This Row],[DAYS ADDED]])-Table_OTOB_YTD[[#This Row],[CHARGED DAYS]]</f>
        <v>2</v>
      </c>
      <c r="O120" s="76">
        <v>1</v>
      </c>
      <c r="P120" s="76">
        <v>0</v>
      </c>
    </row>
    <row r="121" spans="2:16" x14ac:dyDescent="0.35">
      <c r="B121" s="70" t="s">
        <v>15</v>
      </c>
      <c r="C121" s="72" t="s">
        <v>328</v>
      </c>
      <c r="D121" s="77" t="s">
        <v>329</v>
      </c>
      <c r="E121" s="77" t="s">
        <v>210</v>
      </c>
      <c r="F121" s="71">
        <v>43782</v>
      </c>
      <c r="G121" s="78">
        <v>2119655.5</v>
      </c>
      <c r="H121" s="78">
        <v>101826.8</v>
      </c>
      <c r="I121" s="78">
        <v>2265850.46</v>
      </c>
      <c r="J121" s="78">
        <v>146194.96</v>
      </c>
      <c r="K121" s="79">
        <v>158</v>
      </c>
      <c r="L121" s="79">
        <v>167</v>
      </c>
      <c r="M121" s="79">
        <v>30</v>
      </c>
      <c r="N121" s="93">
        <f>(Table_OTOB_YTD[[#This Row],[CONTRACT DAYS]]+Table_OTOB_YTD[[#This Row],[DAYS ADDED]])-Table_OTOB_YTD[[#This Row],[CHARGED DAYS]]</f>
        <v>21</v>
      </c>
      <c r="O121" s="76">
        <v>1</v>
      </c>
      <c r="P121" s="76">
        <v>0</v>
      </c>
    </row>
    <row r="122" spans="2:16" x14ac:dyDescent="0.35">
      <c r="B122" s="70" t="s">
        <v>43</v>
      </c>
      <c r="C122" s="72" t="s">
        <v>330</v>
      </c>
      <c r="D122" s="77" t="s">
        <v>193</v>
      </c>
      <c r="E122" s="77" t="s">
        <v>331</v>
      </c>
      <c r="F122" s="71">
        <v>43782</v>
      </c>
      <c r="G122" s="78">
        <v>2137400.15</v>
      </c>
      <c r="H122" s="78">
        <v>103749.23</v>
      </c>
      <c r="I122" s="78">
        <v>2178778.91</v>
      </c>
      <c r="J122" s="78">
        <v>41378.76</v>
      </c>
      <c r="K122" s="79">
        <v>149</v>
      </c>
      <c r="L122" s="79">
        <v>118</v>
      </c>
      <c r="M122" s="79">
        <v>10</v>
      </c>
      <c r="N122" s="93">
        <f>(Table_OTOB_YTD[[#This Row],[CONTRACT DAYS]]+Table_OTOB_YTD[[#This Row],[DAYS ADDED]])-Table_OTOB_YTD[[#This Row],[CHARGED DAYS]]</f>
        <v>41</v>
      </c>
      <c r="O122" s="76">
        <v>1</v>
      </c>
      <c r="P122" s="76">
        <v>0</v>
      </c>
    </row>
    <row r="123" spans="2:16" x14ac:dyDescent="0.35">
      <c r="B123" s="70" t="s">
        <v>19</v>
      </c>
      <c r="C123" s="72" t="s">
        <v>332</v>
      </c>
      <c r="D123" s="77" t="s">
        <v>162</v>
      </c>
      <c r="E123" s="77" t="s">
        <v>26</v>
      </c>
      <c r="F123" s="71">
        <v>43783</v>
      </c>
      <c r="G123" s="78">
        <v>1041312.89</v>
      </c>
      <c r="H123" s="78">
        <v>57166.62</v>
      </c>
      <c r="I123" s="78">
        <v>1149176.3</v>
      </c>
      <c r="J123" s="78">
        <v>107863.41</v>
      </c>
      <c r="K123" s="79">
        <v>150</v>
      </c>
      <c r="L123" s="79">
        <v>159</v>
      </c>
      <c r="M123" s="79">
        <v>10</v>
      </c>
      <c r="N123" s="93">
        <f>(Table_OTOB_YTD[[#This Row],[CONTRACT DAYS]]+Table_OTOB_YTD[[#This Row],[DAYS ADDED]])-Table_OTOB_YTD[[#This Row],[CHARGED DAYS]]</f>
        <v>1</v>
      </c>
      <c r="O123" s="76">
        <v>1</v>
      </c>
      <c r="P123" s="76">
        <v>0</v>
      </c>
    </row>
    <row r="124" spans="2:16" x14ac:dyDescent="0.35">
      <c r="B124" s="70" t="s">
        <v>180</v>
      </c>
      <c r="C124" s="72" t="s">
        <v>333</v>
      </c>
      <c r="D124" s="77" t="s">
        <v>180</v>
      </c>
      <c r="E124" s="77" t="s">
        <v>26</v>
      </c>
      <c r="F124" s="71">
        <v>43783</v>
      </c>
      <c r="G124" s="78">
        <v>987437.94000000006</v>
      </c>
      <c r="H124" s="78">
        <v>0</v>
      </c>
      <c r="I124" s="78">
        <v>1149282.04</v>
      </c>
      <c r="J124" s="78">
        <v>161844.1</v>
      </c>
      <c r="K124" s="79">
        <v>60</v>
      </c>
      <c r="L124" s="79">
        <v>70</v>
      </c>
      <c r="M124" s="79">
        <v>10</v>
      </c>
      <c r="N124" s="93">
        <f>(Table_OTOB_YTD[[#This Row],[CONTRACT DAYS]]+Table_OTOB_YTD[[#This Row],[DAYS ADDED]])-Table_OTOB_YTD[[#This Row],[CHARGED DAYS]]</f>
        <v>0</v>
      </c>
      <c r="O124" s="76">
        <v>0</v>
      </c>
      <c r="P124" s="76">
        <v>1</v>
      </c>
    </row>
    <row r="125" spans="2:16" x14ac:dyDescent="0.35">
      <c r="B125" s="70" t="s">
        <v>188</v>
      </c>
      <c r="C125" s="72" t="s">
        <v>334</v>
      </c>
      <c r="D125" s="77" t="s">
        <v>190</v>
      </c>
      <c r="E125" s="77" t="s">
        <v>170</v>
      </c>
      <c r="F125" s="71">
        <v>43783</v>
      </c>
      <c r="G125" s="78">
        <v>1932676.57</v>
      </c>
      <c r="H125" s="78">
        <v>169524.02</v>
      </c>
      <c r="I125" s="78">
        <v>2281702.04</v>
      </c>
      <c r="J125" s="78">
        <v>349025.47</v>
      </c>
      <c r="K125" s="79">
        <v>80</v>
      </c>
      <c r="L125" s="79">
        <v>76</v>
      </c>
      <c r="M125" s="79">
        <v>5</v>
      </c>
      <c r="N125" s="93">
        <f>(Table_OTOB_YTD[[#This Row],[CONTRACT DAYS]]+Table_OTOB_YTD[[#This Row],[DAYS ADDED]])-Table_OTOB_YTD[[#This Row],[CHARGED DAYS]]</f>
        <v>9</v>
      </c>
      <c r="O125" s="76">
        <v>1</v>
      </c>
      <c r="P125" s="76">
        <v>0</v>
      </c>
    </row>
    <row r="126" spans="2:16" x14ac:dyDescent="0.35">
      <c r="B126" s="70" t="s">
        <v>117</v>
      </c>
      <c r="C126" s="72" t="s">
        <v>335</v>
      </c>
      <c r="D126" s="77" t="s">
        <v>336</v>
      </c>
      <c r="E126" s="77" t="s">
        <v>291</v>
      </c>
      <c r="F126" s="71">
        <v>43783</v>
      </c>
      <c r="G126" s="78">
        <v>361123.4</v>
      </c>
      <c r="H126" s="78">
        <v>22243.41</v>
      </c>
      <c r="I126" s="78">
        <v>383366.8</v>
      </c>
      <c r="J126" s="78">
        <v>22243.4</v>
      </c>
      <c r="K126" s="79">
        <v>32</v>
      </c>
      <c r="L126" s="79">
        <v>37</v>
      </c>
      <c r="M126" s="79">
        <v>5</v>
      </c>
      <c r="N126" s="93">
        <f>(Table_OTOB_YTD[[#This Row],[CONTRACT DAYS]]+Table_OTOB_YTD[[#This Row],[DAYS ADDED]])-Table_OTOB_YTD[[#This Row],[CHARGED DAYS]]</f>
        <v>0</v>
      </c>
      <c r="O126" s="76">
        <v>0</v>
      </c>
      <c r="P126" s="76">
        <v>1</v>
      </c>
    </row>
    <row r="127" spans="2:16" x14ac:dyDescent="0.35">
      <c r="B127" s="70" t="s">
        <v>117</v>
      </c>
      <c r="C127" s="72" t="s">
        <v>337</v>
      </c>
      <c r="D127" s="77" t="s">
        <v>336</v>
      </c>
      <c r="E127" s="77" t="s">
        <v>291</v>
      </c>
      <c r="F127" s="71">
        <v>43783</v>
      </c>
      <c r="G127" s="78">
        <v>4809678.66</v>
      </c>
      <c r="H127" s="78">
        <v>7919.49</v>
      </c>
      <c r="I127" s="78">
        <v>4817598.18</v>
      </c>
      <c r="J127" s="78">
        <v>7919.52</v>
      </c>
      <c r="K127" s="79">
        <v>169</v>
      </c>
      <c r="L127" s="79">
        <v>186</v>
      </c>
      <c r="M127" s="79">
        <v>17</v>
      </c>
      <c r="N127" s="93">
        <f>(Table_OTOB_YTD[[#This Row],[CONTRACT DAYS]]+Table_OTOB_YTD[[#This Row],[DAYS ADDED]])-Table_OTOB_YTD[[#This Row],[CHARGED DAYS]]</f>
        <v>0</v>
      </c>
      <c r="O127" s="76">
        <v>0</v>
      </c>
      <c r="P127" s="76">
        <v>1</v>
      </c>
    </row>
    <row r="128" spans="2:16" x14ac:dyDescent="0.35">
      <c r="B128" s="70" t="s">
        <v>117</v>
      </c>
      <c r="C128" s="72" t="s">
        <v>338</v>
      </c>
      <c r="D128" s="77" t="s">
        <v>122</v>
      </c>
      <c r="E128" s="77" t="s">
        <v>85</v>
      </c>
      <c r="F128" s="71">
        <v>43783</v>
      </c>
      <c r="G128" s="78">
        <v>3248620.98</v>
      </c>
      <c r="H128" s="78">
        <v>96614.47</v>
      </c>
      <c r="I128" s="78">
        <v>3586736.08</v>
      </c>
      <c r="J128" s="78">
        <v>338115.1</v>
      </c>
      <c r="K128" s="79">
        <v>173</v>
      </c>
      <c r="L128" s="79">
        <v>180</v>
      </c>
      <c r="M128" s="79">
        <v>0</v>
      </c>
      <c r="N128" s="93">
        <f>(Table_OTOB_YTD[[#This Row],[CONTRACT DAYS]]+Table_OTOB_YTD[[#This Row],[DAYS ADDED]])-Table_OTOB_YTD[[#This Row],[CHARGED DAYS]]</f>
        <v>-7</v>
      </c>
      <c r="O128" s="76">
        <v>1</v>
      </c>
      <c r="P128" s="76">
        <v>0</v>
      </c>
    </row>
    <row r="129" spans="2:16" x14ac:dyDescent="0.35">
      <c r="B129" s="70" t="s">
        <v>34</v>
      </c>
      <c r="C129" s="72" t="s">
        <v>339</v>
      </c>
      <c r="D129" s="77" t="s">
        <v>76</v>
      </c>
      <c r="E129" s="77" t="s">
        <v>340</v>
      </c>
      <c r="F129" s="71">
        <v>43783</v>
      </c>
      <c r="G129" s="78">
        <v>16887376.620000001</v>
      </c>
      <c r="H129" s="78">
        <v>333488.88</v>
      </c>
      <c r="I129" s="78">
        <v>17250524.100000001</v>
      </c>
      <c r="J129" s="78">
        <v>363147.48</v>
      </c>
      <c r="K129" s="79">
        <v>532</v>
      </c>
      <c r="L129" s="79">
        <v>559</v>
      </c>
      <c r="M129" s="79">
        <v>24</v>
      </c>
      <c r="N129" s="93">
        <f>(Table_OTOB_YTD[[#This Row],[CONTRACT DAYS]]+Table_OTOB_YTD[[#This Row],[DAYS ADDED]])-Table_OTOB_YTD[[#This Row],[CHARGED DAYS]]</f>
        <v>-3</v>
      </c>
      <c r="O129" s="76">
        <v>1</v>
      </c>
      <c r="P129" s="76">
        <v>0</v>
      </c>
    </row>
    <row r="130" spans="2:16" x14ac:dyDescent="0.35">
      <c r="B130" s="70" t="s">
        <v>30</v>
      </c>
      <c r="C130" s="72" t="s">
        <v>341</v>
      </c>
      <c r="D130" s="77" t="s">
        <v>32</v>
      </c>
      <c r="E130" s="77" t="s">
        <v>170</v>
      </c>
      <c r="F130" s="71">
        <v>43784</v>
      </c>
      <c r="G130" s="78">
        <v>894985.25</v>
      </c>
      <c r="H130" s="78">
        <v>295380.5</v>
      </c>
      <c r="I130" s="78">
        <v>1052650.49</v>
      </c>
      <c r="J130" s="78">
        <v>157665.24</v>
      </c>
      <c r="K130" s="79">
        <v>71</v>
      </c>
      <c r="L130" s="79">
        <v>176</v>
      </c>
      <c r="M130" s="79">
        <v>50</v>
      </c>
      <c r="N130" s="93">
        <f>(Table_OTOB_YTD[[#This Row],[CONTRACT DAYS]]+Table_OTOB_YTD[[#This Row],[DAYS ADDED]])-Table_OTOB_YTD[[#This Row],[CHARGED DAYS]]</f>
        <v>-55</v>
      </c>
      <c r="O130" s="76">
        <v>0</v>
      </c>
      <c r="P130" s="76">
        <v>1</v>
      </c>
    </row>
    <row r="131" spans="2:16" x14ac:dyDescent="0.35">
      <c r="B131" s="70" t="s">
        <v>30</v>
      </c>
      <c r="C131" s="72" t="s">
        <v>342</v>
      </c>
      <c r="D131" s="77" t="s">
        <v>343</v>
      </c>
      <c r="E131" s="77" t="s">
        <v>80</v>
      </c>
      <c r="F131" s="71">
        <v>43784</v>
      </c>
      <c r="G131" s="78">
        <v>3259092.61</v>
      </c>
      <c r="H131" s="78">
        <v>-26665</v>
      </c>
      <c r="I131" s="78">
        <v>3310201.91</v>
      </c>
      <c r="J131" s="78">
        <v>51109.3</v>
      </c>
      <c r="K131" s="79">
        <v>129</v>
      </c>
      <c r="L131" s="79">
        <v>107</v>
      </c>
      <c r="M131" s="79">
        <v>10</v>
      </c>
      <c r="N131" s="93">
        <f>(Table_OTOB_YTD[[#This Row],[CONTRACT DAYS]]+Table_OTOB_YTD[[#This Row],[DAYS ADDED]])-Table_OTOB_YTD[[#This Row],[CHARGED DAYS]]</f>
        <v>32</v>
      </c>
      <c r="O131" s="76">
        <v>1</v>
      </c>
      <c r="P131" s="76">
        <v>0</v>
      </c>
    </row>
    <row r="132" spans="2:16" x14ac:dyDescent="0.35">
      <c r="B132" s="70" t="s">
        <v>46</v>
      </c>
      <c r="C132" s="72" t="s">
        <v>344</v>
      </c>
      <c r="D132" s="77" t="s">
        <v>345</v>
      </c>
      <c r="E132" s="77" t="s">
        <v>346</v>
      </c>
      <c r="F132" s="71">
        <v>43784</v>
      </c>
      <c r="G132" s="78">
        <v>1573309.6400000001</v>
      </c>
      <c r="H132" s="78">
        <v>49638.15</v>
      </c>
      <c r="I132" s="78">
        <v>1760334.66</v>
      </c>
      <c r="J132" s="78">
        <v>187025.02</v>
      </c>
      <c r="K132" s="79">
        <v>88</v>
      </c>
      <c r="L132" s="79">
        <v>86</v>
      </c>
      <c r="M132" s="79">
        <v>0</v>
      </c>
      <c r="N132" s="93">
        <f>(Table_OTOB_YTD[[#This Row],[CONTRACT DAYS]]+Table_OTOB_YTD[[#This Row],[DAYS ADDED]])-Table_OTOB_YTD[[#This Row],[CHARGED DAYS]]</f>
        <v>2</v>
      </c>
      <c r="O132" s="76">
        <v>1</v>
      </c>
      <c r="P132" s="76">
        <v>0</v>
      </c>
    </row>
    <row r="133" spans="2:16" x14ac:dyDescent="0.35">
      <c r="B133" s="70" t="s">
        <v>347</v>
      </c>
      <c r="C133" s="72" t="s">
        <v>348</v>
      </c>
      <c r="D133" s="77" t="s">
        <v>349</v>
      </c>
      <c r="E133" s="77" t="s">
        <v>350</v>
      </c>
      <c r="F133" s="71">
        <v>43787</v>
      </c>
      <c r="G133" s="78">
        <v>934655</v>
      </c>
      <c r="H133" s="78">
        <v>166320</v>
      </c>
      <c r="I133" s="78">
        <v>1150450.5</v>
      </c>
      <c r="J133" s="78">
        <v>215795.5</v>
      </c>
      <c r="K133" s="79">
        <v>145</v>
      </c>
      <c r="L133" s="79">
        <v>128</v>
      </c>
      <c r="M133" s="79">
        <v>0</v>
      </c>
      <c r="N133" s="93">
        <f>(Table_OTOB_YTD[[#This Row],[CONTRACT DAYS]]+Table_OTOB_YTD[[#This Row],[DAYS ADDED]])-Table_OTOB_YTD[[#This Row],[CHARGED DAYS]]</f>
        <v>17</v>
      </c>
      <c r="O133" s="76">
        <v>1</v>
      </c>
      <c r="P133" s="76">
        <v>0</v>
      </c>
    </row>
    <row r="134" spans="2:16" x14ac:dyDescent="0.35">
      <c r="B134" s="70" t="s">
        <v>38</v>
      </c>
      <c r="C134" s="72" t="s">
        <v>351</v>
      </c>
      <c r="D134" s="77" t="s">
        <v>38</v>
      </c>
      <c r="E134" s="77" t="s">
        <v>156</v>
      </c>
      <c r="F134" s="71">
        <v>43787</v>
      </c>
      <c r="G134" s="78">
        <v>1381125.5</v>
      </c>
      <c r="H134" s="78">
        <v>0</v>
      </c>
      <c r="I134" s="78">
        <v>1358809.98</v>
      </c>
      <c r="J134" s="78">
        <v>-22315.52</v>
      </c>
      <c r="K134" s="79">
        <v>51</v>
      </c>
      <c r="L134" s="79">
        <v>69</v>
      </c>
      <c r="M134" s="79">
        <v>0</v>
      </c>
      <c r="N134" s="93">
        <f>(Table_OTOB_YTD[[#This Row],[CONTRACT DAYS]]+Table_OTOB_YTD[[#This Row],[DAYS ADDED]])-Table_OTOB_YTD[[#This Row],[CHARGED DAYS]]</f>
        <v>-18</v>
      </c>
      <c r="O134" s="76">
        <v>0</v>
      </c>
      <c r="P134" s="76">
        <v>1</v>
      </c>
    </row>
    <row r="135" spans="2:16" x14ac:dyDescent="0.35">
      <c r="B135" s="70" t="s">
        <v>235</v>
      </c>
      <c r="C135" s="72" t="s">
        <v>352</v>
      </c>
      <c r="D135" s="77" t="s">
        <v>239</v>
      </c>
      <c r="E135" s="77" t="s">
        <v>26</v>
      </c>
      <c r="F135" s="71">
        <v>43787</v>
      </c>
      <c r="G135" s="78">
        <v>638114.32000000007</v>
      </c>
      <c r="H135" s="78">
        <v>-10125.58</v>
      </c>
      <c r="I135" s="78">
        <v>620969.43999999994</v>
      </c>
      <c r="J135" s="78">
        <v>-17144.88</v>
      </c>
      <c r="K135" s="79">
        <v>111</v>
      </c>
      <c r="L135" s="79">
        <v>94</v>
      </c>
      <c r="M135" s="79">
        <v>0</v>
      </c>
      <c r="N135" s="93">
        <f>(Table_OTOB_YTD[[#This Row],[CONTRACT DAYS]]+Table_OTOB_YTD[[#This Row],[DAYS ADDED]])-Table_OTOB_YTD[[#This Row],[CHARGED DAYS]]</f>
        <v>17</v>
      </c>
      <c r="O135" s="76">
        <v>1</v>
      </c>
      <c r="P135" s="76">
        <v>0</v>
      </c>
    </row>
    <row r="136" spans="2:16" x14ac:dyDescent="0.35">
      <c r="B136" s="70" t="s">
        <v>52</v>
      </c>
      <c r="C136" s="72" t="s">
        <v>353</v>
      </c>
      <c r="D136" s="77" t="s">
        <v>172</v>
      </c>
      <c r="E136" s="77" t="s">
        <v>173</v>
      </c>
      <c r="F136" s="71">
        <v>43787</v>
      </c>
      <c r="G136" s="78">
        <v>4949012.53</v>
      </c>
      <c r="H136" s="78">
        <v>77820.680000000008</v>
      </c>
      <c r="I136" s="78">
        <v>5354082.2300000004</v>
      </c>
      <c r="J136" s="78">
        <v>405069.7</v>
      </c>
      <c r="K136" s="79">
        <v>295</v>
      </c>
      <c r="L136" s="79">
        <v>315</v>
      </c>
      <c r="M136" s="79">
        <v>22</v>
      </c>
      <c r="N136" s="93">
        <f>(Table_OTOB_YTD[[#This Row],[CONTRACT DAYS]]+Table_OTOB_YTD[[#This Row],[DAYS ADDED]])-Table_OTOB_YTD[[#This Row],[CHARGED DAYS]]</f>
        <v>2</v>
      </c>
      <c r="O136" s="76">
        <v>1</v>
      </c>
      <c r="P136" s="76">
        <v>0</v>
      </c>
    </row>
    <row r="137" spans="2:16" x14ac:dyDescent="0.35">
      <c r="B137" s="70" t="s">
        <v>109</v>
      </c>
      <c r="C137" s="72" t="s">
        <v>354</v>
      </c>
      <c r="D137" s="77" t="s">
        <v>206</v>
      </c>
      <c r="E137" s="77" t="s">
        <v>355</v>
      </c>
      <c r="F137" s="71">
        <v>43788</v>
      </c>
      <c r="G137" s="78">
        <v>1126255.6299999999</v>
      </c>
      <c r="H137" s="78">
        <v>-142768.48000000001</v>
      </c>
      <c r="I137" s="78">
        <v>850804.19</v>
      </c>
      <c r="J137" s="78">
        <v>-275451.44</v>
      </c>
      <c r="K137" s="79">
        <v>53</v>
      </c>
      <c r="L137" s="79">
        <v>48</v>
      </c>
      <c r="M137" s="79">
        <v>0</v>
      </c>
      <c r="N137" s="93">
        <f>(Table_OTOB_YTD[[#This Row],[CONTRACT DAYS]]+Table_OTOB_YTD[[#This Row],[DAYS ADDED]])-Table_OTOB_YTD[[#This Row],[CHARGED DAYS]]</f>
        <v>5</v>
      </c>
      <c r="O137" s="76">
        <v>1</v>
      </c>
      <c r="P137" s="76">
        <v>0</v>
      </c>
    </row>
    <row r="138" spans="2:16" x14ac:dyDescent="0.35">
      <c r="B138" s="70" t="s">
        <v>133</v>
      </c>
      <c r="C138" s="72" t="s">
        <v>356</v>
      </c>
      <c r="D138" s="77" t="s">
        <v>135</v>
      </c>
      <c r="E138" s="77" t="s">
        <v>357</v>
      </c>
      <c r="F138" s="71">
        <v>43789</v>
      </c>
      <c r="G138" s="78">
        <v>1098660.1000000001</v>
      </c>
      <c r="H138" s="78">
        <v>0</v>
      </c>
      <c r="I138" s="78">
        <v>1099834.43</v>
      </c>
      <c r="J138" s="78">
        <v>1174.33</v>
      </c>
      <c r="K138" s="79">
        <v>17</v>
      </c>
      <c r="L138" s="79">
        <v>23</v>
      </c>
      <c r="M138" s="79">
        <v>7</v>
      </c>
      <c r="N138" s="93">
        <f>(Table_OTOB_YTD[[#This Row],[CONTRACT DAYS]]+Table_OTOB_YTD[[#This Row],[DAYS ADDED]])-Table_OTOB_YTD[[#This Row],[CHARGED DAYS]]</f>
        <v>1</v>
      </c>
      <c r="O138" s="76">
        <v>0</v>
      </c>
      <c r="P138" s="76">
        <v>1</v>
      </c>
    </row>
    <row r="139" spans="2:16" x14ac:dyDescent="0.35">
      <c r="B139" s="70" t="s">
        <v>27</v>
      </c>
      <c r="C139" s="72" t="s">
        <v>358</v>
      </c>
      <c r="D139" s="77" t="s">
        <v>215</v>
      </c>
      <c r="E139" s="77" t="s">
        <v>295</v>
      </c>
      <c r="F139" s="71">
        <v>43789</v>
      </c>
      <c r="G139" s="78">
        <v>5409576.71</v>
      </c>
      <c r="H139" s="78">
        <v>157050.30000000002</v>
      </c>
      <c r="I139" s="78">
        <v>5690604.7000000002</v>
      </c>
      <c r="J139" s="78">
        <v>281027.99</v>
      </c>
      <c r="K139" s="79">
        <v>150</v>
      </c>
      <c r="L139" s="79">
        <v>451</v>
      </c>
      <c r="M139" s="79">
        <v>50</v>
      </c>
      <c r="N139" s="93">
        <f>(Table_OTOB_YTD[[#This Row],[CONTRACT DAYS]]+Table_OTOB_YTD[[#This Row],[DAYS ADDED]])-Table_OTOB_YTD[[#This Row],[CHARGED DAYS]]</f>
        <v>-251</v>
      </c>
      <c r="O139" s="76">
        <v>0</v>
      </c>
      <c r="P139" s="76">
        <v>1</v>
      </c>
    </row>
    <row r="140" spans="2:16" x14ac:dyDescent="0.35">
      <c r="B140" s="70" t="s">
        <v>27</v>
      </c>
      <c r="C140" s="72" t="s">
        <v>359</v>
      </c>
      <c r="D140" s="77" t="s">
        <v>215</v>
      </c>
      <c r="E140" s="77" t="s">
        <v>243</v>
      </c>
      <c r="F140" s="71">
        <v>43789</v>
      </c>
      <c r="G140" s="78">
        <v>10157843.77</v>
      </c>
      <c r="H140" s="78">
        <v>17131.7</v>
      </c>
      <c r="I140" s="78">
        <v>10379544.220000001</v>
      </c>
      <c r="J140" s="78">
        <v>221700.45</v>
      </c>
      <c r="K140" s="79">
        <v>300</v>
      </c>
      <c r="L140" s="79">
        <v>340</v>
      </c>
      <c r="M140" s="79">
        <v>43</v>
      </c>
      <c r="N140" s="93">
        <f>(Table_OTOB_YTD[[#This Row],[CONTRACT DAYS]]+Table_OTOB_YTD[[#This Row],[DAYS ADDED]])-Table_OTOB_YTD[[#This Row],[CHARGED DAYS]]</f>
        <v>3</v>
      </c>
      <c r="O140" s="76">
        <v>0</v>
      </c>
      <c r="P140" s="76">
        <v>1</v>
      </c>
    </row>
    <row r="141" spans="2:16" x14ac:dyDescent="0.35">
      <c r="B141" s="70" t="s">
        <v>23</v>
      </c>
      <c r="C141" s="72" t="s">
        <v>360</v>
      </c>
      <c r="D141" s="77" t="s">
        <v>25</v>
      </c>
      <c r="E141" s="77" t="s">
        <v>108</v>
      </c>
      <c r="F141" s="71">
        <v>43790</v>
      </c>
      <c r="G141" s="78">
        <v>1690881.52</v>
      </c>
      <c r="H141" s="78">
        <v>311228.59000000003</v>
      </c>
      <c r="I141" s="78">
        <v>1822457.81</v>
      </c>
      <c r="J141" s="78">
        <v>131576.29</v>
      </c>
      <c r="K141" s="79">
        <v>60</v>
      </c>
      <c r="L141" s="79">
        <v>75</v>
      </c>
      <c r="M141" s="79">
        <v>28</v>
      </c>
      <c r="N141" s="93">
        <f>(Table_OTOB_YTD[[#This Row],[CONTRACT DAYS]]+Table_OTOB_YTD[[#This Row],[DAYS ADDED]])-Table_OTOB_YTD[[#This Row],[CHARGED DAYS]]</f>
        <v>13</v>
      </c>
      <c r="O141" s="76">
        <v>0</v>
      </c>
      <c r="P141" s="76">
        <v>1</v>
      </c>
    </row>
    <row r="142" spans="2:16" x14ac:dyDescent="0.35">
      <c r="B142" s="70" t="s">
        <v>43</v>
      </c>
      <c r="C142" s="72" t="s">
        <v>361</v>
      </c>
      <c r="D142" s="77" t="s">
        <v>45</v>
      </c>
      <c r="E142" s="77" t="s">
        <v>362</v>
      </c>
      <c r="F142" s="71">
        <v>43790</v>
      </c>
      <c r="G142" s="78">
        <v>2881535.48</v>
      </c>
      <c r="H142" s="78">
        <v>77522.28</v>
      </c>
      <c r="I142" s="78">
        <v>3022438.82</v>
      </c>
      <c r="J142" s="78">
        <v>140903.34</v>
      </c>
      <c r="K142" s="79">
        <v>64</v>
      </c>
      <c r="L142" s="79">
        <v>74</v>
      </c>
      <c r="M142" s="79">
        <v>0</v>
      </c>
      <c r="N142" s="93">
        <f>(Table_OTOB_YTD[[#This Row],[CONTRACT DAYS]]+Table_OTOB_YTD[[#This Row],[DAYS ADDED]])-Table_OTOB_YTD[[#This Row],[CHARGED DAYS]]</f>
        <v>-10</v>
      </c>
      <c r="O142" s="76">
        <v>0</v>
      </c>
      <c r="P142" s="76">
        <v>1</v>
      </c>
    </row>
    <row r="143" spans="2:16" x14ac:dyDescent="0.35">
      <c r="B143" s="70" t="s">
        <v>109</v>
      </c>
      <c r="C143" s="72" t="s">
        <v>363</v>
      </c>
      <c r="D143" s="77" t="s">
        <v>111</v>
      </c>
      <c r="E143" s="77" t="s">
        <v>364</v>
      </c>
      <c r="F143" s="71">
        <v>43790</v>
      </c>
      <c r="G143" s="78">
        <v>1774560.9100000001</v>
      </c>
      <c r="H143" s="78">
        <v>241012.09</v>
      </c>
      <c r="I143" s="78">
        <v>2310019.0099999998</v>
      </c>
      <c r="J143" s="78">
        <v>535458.1</v>
      </c>
      <c r="K143" s="79">
        <v>45</v>
      </c>
      <c r="L143" s="79">
        <v>43</v>
      </c>
      <c r="M143" s="79">
        <v>0</v>
      </c>
      <c r="N143" s="93">
        <f>(Table_OTOB_YTD[[#This Row],[CONTRACT DAYS]]+Table_OTOB_YTD[[#This Row],[DAYS ADDED]])-Table_OTOB_YTD[[#This Row],[CHARGED DAYS]]</f>
        <v>2</v>
      </c>
      <c r="O143" s="76">
        <v>1</v>
      </c>
      <c r="P143" s="76">
        <v>0</v>
      </c>
    </row>
    <row r="144" spans="2:16" x14ac:dyDescent="0.35">
      <c r="B144" s="70" t="s">
        <v>68</v>
      </c>
      <c r="C144" s="72" t="s">
        <v>365</v>
      </c>
      <c r="D144" s="77" t="s">
        <v>151</v>
      </c>
      <c r="E144" s="77" t="s">
        <v>366</v>
      </c>
      <c r="F144" s="71">
        <v>43790</v>
      </c>
      <c r="G144" s="78">
        <v>6848709.5600000005</v>
      </c>
      <c r="H144" s="78">
        <v>518461.86</v>
      </c>
      <c r="I144" s="78">
        <v>7896423.1799999997</v>
      </c>
      <c r="J144" s="78">
        <v>1047713.62</v>
      </c>
      <c r="K144" s="79">
        <v>400</v>
      </c>
      <c r="L144" s="79">
        <v>428</v>
      </c>
      <c r="M144" s="79">
        <v>33</v>
      </c>
      <c r="N144" s="93">
        <f>(Table_OTOB_YTD[[#This Row],[CONTRACT DAYS]]+Table_OTOB_YTD[[#This Row],[DAYS ADDED]])-Table_OTOB_YTD[[#This Row],[CHARGED DAYS]]</f>
        <v>5</v>
      </c>
      <c r="O144" s="76">
        <v>1</v>
      </c>
      <c r="P144" s="76">
        <v>0</v>
      </c>
    </row>
    <row r="145" spans="2:16" x14ac:dyDescent="0.35">
      <c r="B145" s="70" t="s">
        <v>27</v>
      </c>
      <c r="C145" s="72" t="s">
        <v>367</v>
      </c>
      <c r="D145" s="77" t="s">
        <v>368</v>
      </c>
      <c r="E145" s="77" t="s">
        <v>29</v>
      </c>
      <c r="F145" s="71">
        <v>43790</v>
      </c>
      <c r="G145" s="78">
        <v>573001.80000000005</v>
      </c>
      <c r="H145" s="78">
        <v>0</v>
      </c>
      <c r="I145" s="78">
        <v>565082.69999999995</v>
      </c>
      <c r="J145" s="78">
        <v>-7919.1</v>
      </c>
      <c r="K145" s="79">
        <v>90</v>
      </c>
      <c r="L145" s="79">
        <v>68</v>
      </c>
      <c r="M145" s="79">
        <v>0</v>
      </c>
      <c r="N145" s="93">
        <f>(Table_OTOB_YTD[[#This Row],[CONTRACT DAYS]]+Table_OTOB_YTD[[#This Row],[DAYS ADDED]])-Table_OTOB_YTD[[#This Row],[CHARGED DAYS]]</f>
        <v>22</v>
      </c>
      <c r="O145" s="76">
        <v>1</v>
      </c>
      <c r="P145" s="76">
        <v>0</v>
      </c>
    </row>
    <row r="146" spans="2:16" x14ac:dyDescent="0.35">
      <c r="B146" s="70" t="s">
        <v>27</v>
      </c>
      <c r="C146" s="72" t="s">
        <v>369</v>
      </c>
      <c r="D146" s="77" t="s">
        <v>368</v>
      </c>
      <c r="E146" s="77" t="s">
        <v>29</v>
      </c>
      <c r="F146" s="71">
        <v>43790</v>
      </c>
      <c r="G146" s="78">
        <v>451306</v>
      </c>
      <c r="H146" s="78">
        <v>12326.19</v>
      </c>
      <c r="I146" s="78">
        <v>456930.19</v>
      </c>
      <c r="J146" s="78">
        <v>5624.19</v>
      </c>
      <c r="K146" s="79">
        <v>90</v>
      </c>
      <c r="L146" s="79">
        <v>59</v>
      </c>
      <c r="M146" s="79">
        <v>0</v>
      </c>
      <c r="N146" s="93">
        <f>(Table_OTOB_YTD[[#This Row],[CONTRACT DAYS]]+Table_OTOB_YTD[[#This Row],[DAYS ADDED]])-Table_OTOB_YTD[[#This Row],[CHARGED DAYS]]</f>
        <v>31</v>
      </c>
      <c r="O146" s="76">
        <v>1</v>
      </c>
      <c r="P146" s="76">
        <v>0</v>
      </c>
    </row>
    <row r="147" spans="2:16" x14ac:dyDescent="0.35">
      <c r="B147" s="70" t="s">
        <v>19</v>
      </c>
      <c r="C147" s="72" t="s">
        <v>370</v>
      </c>
      <c r="D147" s="77" t="s">
        <v>21</v>
      </c>
      <c r="E147" s="77" t="s">
        <v>371</v>
      </c>
      <c r="F147" s="71">
        <v>43791</v>
      </c>
      <c r="G147" s="78">
        <v>1181685</v>
      </c>
      <c r="H147" s="78">
        <v>83769.63</v>
      </c>
      <c r="I147" s="78">
        <v>1272482.77</v>
      </c>
      <c r="J147" s="78">
        <v>90797.77</v>
      </c>
      <c r="K147" s="79">
        <v>50</v>
      </c>
      <c r="L147" s="79">
        <v>87</v>
      </c>
      <c r="M147" s="79">
        <v>19</v>
      </c>
      <c r="N147" s="93">
        <f>(Table_OTOB_YTD[[#This Row],[CONTRACT DAYS]]+Table_OTOB_YTD[[#This Row],[DAYS ADDED]])-Table_OTOB_YTD[[#This Row],[CHARGED DAYS]]</f>
        <v>-18</v>
      </c>
      <c r="O147" s="76">
        <v>0</v>
      </c>
      <c r="P147" s="76">
        <v>1</v>
      </c>
    </row>
    <row r="148" spans="2:16" x14ac:dyDescent="0.35">
      <c r="B148" s="70" t="s">
        <v>38</v>
      </c>
      <c r="C148" s="72" t="s">
        <v>372</v>
      </c>
      <c r="D148" s="77" t="s">
        <v>105</v>
      </c>
      <c r="E148" s="77" t="s">
        <v>373</v>
      </c>
      <c r="F148" s="71">
        <v>43791</v>
      </c>
      <c r="G148" s="78">
        <v>448056.55</v>
      </c>
      <c r="H148" s="78">
        <v>20586.18</v>
      </c>
      <c r="I148" s="78">
        <v>458046.54</v>
      </c>
      <c r="J148" s="78">
        <v>9989.99</v>
      </c>
      <c r="K148" s="79">
        <v>60</v>
      </c>
      <c r="L148" s="79">
        <v>34</v>
      </c>
      <c r="M148" s="79">
        <v>2</v>
      </c>
      <c r="N148" s="93">
        <f>(Table_OTOB_YTD[[#This Row],[CONTRACT DAYS]]+Table_OTOB_YTD[[#This Row],[DAYS ADDED]])-Table_OTOB_YTD[[#This Row],[CHARGED DAYS]]</f>
        <v>28</v>
      </c>
      <c r="O148" s="76">
        <v>1</v>
      </c>
      <c r="P148" s="76">
        <v>0</v>
      </c>
    </row>
    <row r="149" spans="2:16" x14ac:dyDescent="0.35">
      <c r="B149" s="70" t="s">
        <v>117</v>
      </c>
      <c r="C149" s="72" t="s">
        <v>374</v>
      </c>
      <c r="D149" s="77" t="s">
        <v>122</v>
      </c>
      <c r="E149" s="77" t="s">
        <v>291</v>
      </c>
      <c r="F149" s="71">
        <v>43791</v>
      </c>
      <c r="G149" s="78">
        <v>1069800</v>
      </c>
      <c r="H149" s="78">
        <v>17973.3</v>
      </c>
      <c r="I149" s="78">
        <v>1083443.3</v>
      </c>
      <c r="J149" s="78">
        <v>13643.3</v>
      </c>
      <c r="K149" s="79">
        <v>164</v>
      </c>
      <c r="L149" s="79">
        <v>132</v>
      </c>
      <c r="M149" s="79">
        <v>0</v>
      </c>
      <c r="N149" s="93">
        <f>(Table_OTOB_YTD[[#This Row],[CONTRACT DAYS]]+Table_OTOB_YTD[[#This Row],[DAYS ADDED]])-Table_OTOB_YTD[[#This Row],[CHARGED DAYS]]</f>
        <v>32</v>
      </c>
      <c r="O149" s="76">
        <v>1</v>
      </c>
      <c r="P149" s="76">
        <v>0</v>
      </c>
    </row>
    <row r="150" spans="2:16" x14ac:dyDescent="0.35">
      <c r="B150" s="70" t="s">
        <v>117</v>
      </c>
      <c r="C150" s="72" t="s">
        <v>375</v>
      </c>
      <c r="D150" s="77" t="s">
        <v>242</v>
      </c>
      <c r="E150" s="77" t="s">
        <v>243</v>
      </c>
      <c r="F150" s="71">
        <v>43791</v>
      </c>
      <c r="G150" s="78">
        <v>8575353.0899999999</v>
      </c>
      <c r="H150" s="78">
        <v>-469691.88</v>
      </c>
      <c r="I150" s="78">
        <v>8202579.9500000002</v>
      </c>
      <c r="J150" s="78">
        <v>-372773.14</v>
      </c>
      <c r="K150" s="79">
        <v>308</v>
      </c>
      <c r="L150" s="79">
        <v>286</v>
      </c>
      <c r="M150" s="79">
        <v>0</v>
      </c>
      <c r="N150" s="93">
        <f>(Table_OTOB_YTD[[#This Row],[CONTRACT DAYS]]+Table_OTOB_YTD[[#This Row],[DAYS ADDED]])-Table_OTOB_YTD[[#This Row],[CHARGED DAYS]]</f>
        <v>22</v>
      </c>
      <c r="O150" s="76">
        <v>1</v>
      </c>
      <c r="P150" s="76">
        <v>0</v>
      </c>
    </row>
    <row r="151" spans="2:16" x14ac:dyDescent="0.35">
      <c r="B151" s="70" t="s">
        <v>23</v>
      </c>
      <c r="C151" s="72" t="s">
        <v>387</v>
      </c>
      <c r="D151" s="77" t="s">
        <v>388</v>
      </c>
      <c r="E151" s="77" t="s">
        <v>26</v>
      </c>
      <c r="F151" s="71">
        <v>43794</v>
      </c>
      <c r="G151" s="78">
        <v>964954.45000000007</v>
      </c>
      <c r="H151" s="78">
        <v>23366.25</v>
      </c>
      <c r="I151" s="78">
        <v>934995.07</v>
      </c>
      <c r="J151" s="78">
        <v>-29959.38</v>
      </c>
      <c r="K151" s="79">
        <v>90</v>
      </c>
      <c r="L151" s="79">
        <v>137</v>
      </c>
      <c r="M151" s="79">
        <v>34</v>
      </c>
      <c r="N151" s="93">
        <f>(Table_OTOB_YTD[[#This Row],[CONTRACT DAYS]]+Table_OTOB_YTD[[#This Row],[DAYS ADDED]])-Table_OTOB_YTD[[#This Row],[CHARGED DAYS]]</f>
        <v>-13</v>
      </c>
      <c r="O151" s="76">
        <v>0</v>
      </c>
      <c r="P151" s="76">
        <v>1</v>
      </c>
    </row>
    <row r="152" spans="2:16" x14ac:dyDescent="0.35">
      <c r="B152" s="70" t="s">
        <v>133</v>
      </c>
      <c r="C152" s="72" t="s">
        <v>389</v>
      </c>
      <c r="D152" s="77" t="s">
        <v>390</v>
      </c>
      <c r="E152" s="77" t="s">
        <v>179</v>
      </c>
      <c r="F152" s="71">
        <v>43794</v>
      </c>
      <c r="G152" s="78">
        <v>2474844.69</v>
      </c>
      <c r="H152" s="78">
        <v>4352.59</v>
      </c>
      <c r="I152" s="78">
        <v>2409805.9</v>
      </c>
      <c r="J152" s="78">
        <v>-65038.79</v>
      </c>
      <c r="K152" s="79">
        <v>177</v>
      </c>
      <c r="L152" s="79">
        <v>243</v>
      </c>
      <c r="M152" s="79">
        <v>71</v>
      </c>
      <c r="N152" s="93">
        <f>(Table_OTOB_YTD[[#This Row],[CONTRACT DAYS]]+Table_OTOB_YTD[[#This Row],[DAYS ADDED]])-Table_OTOB_YTD[[#This Row],[CHARGED DAYS]]</f>
        <v>5</v>
      </c>
      <c r="O152" s="76">
        <v>0</v>
      </c>
      <c r="P152" s="76">
        <v>1</v>
      </c>
    </row>
    <row r="153" spans="2:16" x14ac:dyDescent="0.35">
      <c r="B153" s="70" t="s">
        <v>188</v>
      </c>
      <c r="C153" s="72" t="s">
        <v>391</v>
      </c>
      <c r="D153" s="77" t="s">
        <v>392</v>
      </c>
      <c r="E153" s="77" t="s">
        <v>393</v>
      </c>
      <c r="F153" s="71">
        <v>43794</v>
      </c>
      <c r="G153" s="78">
        <v>3144999.25</v>
      </c>
      <c r="H153" s="78">
        <v>3895511.9</v>
      </c>
      <c r="I153" s="78">
        <v>6778380.5800000001</v>
      </c>
      <c r="J153" s="78">
        <v>3633381.33</v>
      </c>
      <c r="K153" s="79">
        <v>165</v>
      </c>
      <c r="L153" s="79">
        <v>215</v>
      </c>
      <c r="M153" s="79">
        <v>74</v>
      </c>
      <c r="N153" s="93">
        <f>(Table_OTOB_YTD[[#This Row],[CONTRACT DAYS]]+Table_OTOB_YTD[[#This Row],[DAYS ADDED]])-Table_OTOB_YTD[[#This Row],[CHARGED DAYS]]</f>
        <v>24</v>
      </c>
      <c r="O153" s="76">
        <v>0</v>
      </c>
      <c r="P153" s="76">
        <v>1</v>
      </c>
    </row>
    <row r="154" spans="2:16" x14ac:dyDescent="0.35">
      <c r="B154" s="70" t="s">
        <v>117</v>
      </c>
      <c r="C154" s="72" t="s">
        <v>394</v>
      </c>
      <c r="D154" s="77" t="s">
        <v>122</v>
      </c>
      <c r="E154" s="77" t="s">
        <v>219</v>
      </c>
      <c r="F154" s="71">
        <v>43794</v>
      </c>
      <c r="G154" s="78">
        <v>8045394.8300000001</v>
      </c>
      <c r="H154" s="78">
        <v>228065.67</v>
      </c>
      <c r="I154" s="78">
        <v>8672641.1999999993</v>
      </c>
      <c r="J154" s="78">
        <v>627246.37</v>
      </c>
      <c r="K154" s="79">
        <v>132</v>
      </c>
      <c r="L154" s="79">
        <v>172</v>
      </c>
      <c r="M154" s="79">
        <v>42</v>
      </c>
      <c r="N154" s="93">
        <f>(Table_OTOB_YTD[[#This Row],[CONTRACT DAYS]]+Table_OTOB_YTD[[#This Row],[DAYS ADDED]])-Table_OTOB_YTD[[#This Row],[CHARGED DAYS]]</f>
        <v>2</v>
      </c>
      <c r="O154" s="76">
        <v>0</v>
      </c>
      <c r="P154" s="76">
        <v>1</v>
      </c>
    </row>
    <row r="155" spans="2:16" x14ac:dyDescent="0.35">
      <c r="B155" s="70" t="s">
        <v>117</v>
      </c>
      <c r="C155" s="72" t="s">
        <v>395</v>
      </c>
      <c r="D155" s="77" t="s">
        <v>124</v>
      </c>
      <c r="E155" s="77" t="s">
        <v>125</v>
      </c>
      <c r="F155" s="71">
        <v>43794</v>
      </c>
      <c r="G155" s="78">
        <v>6154722.5</v>
      </c>
      <c r="H155" s="78">
        <v>1710468.9300000002</v>
      </c>
      <c r="I155" s="78">
        <v>8041958.8899999997</v>
      </c>
      <c r="J155" s="78">
        <v>1771975.73</v>
      </c>
      <c r="K155" s="79">
        <v>354</v>
      </c>
      <c r="L155" s="79">
        <v>351</v>
      </c>
      <c r="M155" s="79">
        <v>28</v>
      </c>
      <c r="N155" s="93">
        <f>(Table_OTOB_YTD[[#This Row],[CONTRACT DAYS]]+Table_OTOB_YTD[[#This Row],[DAYS ADDED]])-Table_OTOB_YTD[[#This Row],[CHARGED DAYS]]</f>
        <v>31</v>
      </c>
      <c r="O155" s="76">
        <v>1</v>
      </c>
      <c r="P155" s="76">
        <v>0</v>
      </c>
    </row>
    <row r="156" spans="2:16" x14ac:dyDescent="0.35">
      <c r="B156" s="70" t="s">
        <v>52</v>
      </c>
      <c r="C156" s="72" t="s">
        <v>396</v>
      </c>
      <c r="D156" s="77" t="s">
        <v>397</v>
      </c>
      <c r="E156" s="77" t="s">
        <v>26</v>
      </c>
      <c r="F156" s="71">
        <v>43794</v>
      </c>
      <c r="G156" s="78">
        <v>131480</v>
      </c>
      <c r="H156" s="78">
        <v>0</v>
      </c>
      <c r="I156" s="78">
        <v>131167</v>
      </c>
      <c r="J156" s="78">
        <v>-313</v>
      </c>
      <c r="K156" s="79">
        <v>60</v>
      </c>
      <c r="L156" s="79">
        <v>18</v>
      </c>
      <c r="M156" s="79">
        <v>0</v>
      </c>
      <c r="N156" s="93">
        <f>(Table_OTOB_YTD[[#This Row],[CONTRACT DAYS]]+Table_OTOB_YTD[[#This Row],[DAYS ADDED]])-Table_OTOB_YTD[[#This Row],[CHARGED DAYS]]</f>
        <v>42</v>
      </c>
      <c r="O156" s="76">
        <v>1</v>
      </c>
      <c r="P156" s="76">
        <v>0</v>
      </c>
    </row>
    <row r="157" spans="2:16" x14ac:dyDescent="0.35">
      <c r="B157" s="70" t="s">
        <v>19</v>
      </c>
      <c r="C157" s="72" t="s">
        <v>398</v>
      </c>
      <c r="D157" s="77" t="s">
        <v>162</v>
      </c>
      <c r="E157" s="77" t="s">
        <v>26</v>
      </c>
      <c r="F157" s="71">
        <v>43795</v>
      </c>
      <c r="G157" s="78">
        <v>626160</v>
      </c>
      <c r="H157" s="78">
        <v>0</v>
      </c>
      <c r="I157" s="78">
        <v>680419.9</v>
      </c>
      <c r="J157" s="78">
        <v>54259.9</v>
      </c>
      <c r="K157" s="79">
        <v>137</v>
      </c>
      <c r="L157" s="79">
        <v>121</v>
      </c>
      <c r="M157" s="79">
        <v>0</v>
      </c>
      <c r="N157" s="93">
        <f>(Table_OTOB_YTD[[#This Row],[CONTRACT DAYS]]+Table_OTOB_YTD[[#This Row],[DAYS ADDED]])-Table_OTOB_YTD[[#This Row],[CHARGED DAYS]]</f>
        <v>16</v>
      </c>
      <c r="O157" s="76">
        <v>1</v>
      </c>
      <c r="P157" s="76">
        <v>0</v>
      </c>
    </row>
    <row r="158" spans="2:16" x14ac:dyDescent="0.35">
      <c r="B158" s="70" t="s">
        <v>19</v>
      </c>
      <c r="C158" s="72" t="s">
        <v>399</v>
      </c>
      <c r="D158" s="77" t="s">
        <v>400</v>
      </c>
      <c r="E158" s="77" t="s">
        <v>401</v>
      </c>
      <c r="F158" s="71">
        <v>43796</v>
      </c>
      <c r="G158" s="78">
        <v>5221959.17</v>
      </c>
      <c r="H158" s="78">
        <v>231728.62</v>
      </c>
      <c r="I158" s="78">
        <v>5680367.7199999997</v>
      </c>
      <c r="J158" s="78">
        <v>246137.88</v>
      </c>
      <c r="K158" s="79">
        <v>87</v>
      </c>
      <c r="L158" s="79">
        <v>85</v>
      </c>
      <c r="M158" s="79">
        <v>0</v>
      </c>
      <c r="N158" s="93">
        <f>(Table_OTOB_YTD[[#This Row],[CONTRACT DAYS]]+Table_OTOB_YTD[[#This Row],[DAYS ADDED]])-Table_OTOB_YTD[[#This Row],[CHARGED DAYS]]</f>
        <v>2</v>
      </c>
      <c r="O158" s="76">
        <v>1</v>
      </c>
      <c r="P158" s="76">
        <v>0</v>
      </c>
    </row>
    <row r="159" spans="2:16" x14ac:dyDescent="0.35">
      <c r="B159" s="70" t="s">
        <v>347</v>
      </c>
      <c r="C159" s="72" t="s">
        <v>402</v>
      </c>
      <c r="D159" s="77" t="s">
        <v>403</v>
      </c>
      <c r="E159" s="77" t="s">
        <v>404</v>
      </c>
      <c r="F159" s="71">
        <v>43801</v>
      </c>
      <c r="G159" s="78">
        <v>1147479.6499999999</v>
      </c>
      <c r="H159" s="78">
        <v>0</v>
      </c>
      <c r="I159" s="78">
        <v>1050195.3400000001</v>
      </c>
      <c r="J159" s="78">
        <v>-97284.31</v>
      </c>
      <c r="K159" s="79">
        <v>60</v>
      </c>
      <c r="L159" s="79">
        <v>51</v>
      </c>
      <c r="M159" s="79">
        <v>0</v>
      </c>
      <c r="N159" s="93">
        <f>(Table_OTOB_YTD[[#This Row],[CONTRACT DAYS]]+Table_OTOB_YTD[[#This Row],[DAYS ADDED]])-Table_OTOB_YTD[[#This Row],[CHARGED DAYS]]</f>
        <v>9</v>
      </c>
      <c r="O159" s="76">
        <v>1</v>
      </c>
      <c r="P159" s="76">
        <v>0</v>
      </c>
    </row>
    <row r="160" spans="2:16" x14ac:dyDescent="0.35">
      <c r="B160" s="70" t="s">
        <v>347</v>
      </c>
      <c r="C160" s="72" t="s">
        <v>405</v>
      </c>
      <c r="D160" s="77" t="s">
        <v>349</v>
      </c>
      <c r="E160" s="77" t="s">
        <v>350</v>
      </c>
      <c r="F160" s="71">
        <v>43801</v>
      </c>
      <c r="G160" s="78">
        <v>840486.61</v>
      </c>
      <c r="H160" s="78">
        <v>45536</v>
      </c>
      <c r="I160" s="78">
        <v>902050.75</v>
      </c>
      <c r="J160" s="78">
        <v>61564.14</v>
      </c>
      <c r="K160" s="79">
        <v>88</v>
      </c>
      <c r="L160" s="79">
        <v>75</v>
      </c>
      <c r="M160" s="79">
        <v>0</v>
      </c>
      <c r="N160" s="93">
        <f>(Table_OTOB_YTD[[#This Row],[CONTRACT DAYS]]+Table_OTOB_YTD[[#This Row],[DAYS ADDED]])-Table_OTOB_YTD[[#This Row],[CHARGED DAYS]]</f>
        <v>13</v>
      </c>
      <c r="O160" s="76">
        <v>1</v>
      </c>
      <c r="P160" s="76">
        <v>0</v>
      </c>
    </row>
    <row r="161" spans="2:16" x14ac:dyDescent="0.35">
      <c r="B161" s="70" t="s">
        <v>347</v>
      </c>
      <c r="C161" s="72" t="s">
        <v>406</v>
      </c>
      <c r="D161" s="77" t="s">
        <v>407</v>
      </c>
      <c r="E161" s="77" t="s">
        <v>408</v>
      </c>
      <c r="F161" s="71">
        <v>43801</v>
      </c>
      <c r="G161" s="78">
        <v>284475.90000000002</v>
      </c>
      <c r="H161" s="78">
        <v>1</v>
      </c>
      <c r="I161" s="78">
        <v>282973.3</v>
      </c>
      <c r="J161" s="78">
        <v>-1502.6</v>
      </c>
      <c r="K161" s="79">
        <v>57</v>
      </c>
      <c r="L161" s="79">
        <v>56</v>
      </c>
      <c r="M161" s="79">
        <v>0</v>
      </c>
      <c r="N161" s="93">
        <f>(Table_OTOB_YTD[[#This Row],[CONTRACT DAYS]]+Table_OTOB_YTD[[#This Row],[DAYS ADDED]])-Table_OTOB_YTD[[#This Row],[CHARGED DAYS]]</f>
        <v>1</v>
      </c>
      <c r="O161" s="76">
        <v>1</v>
      </c>
      <c r="P161" s="76">
        <v>0</v>
      </c>
    </row>
    <row r="162" spans="2:16" x14ac:dyDescent="0.35">
      <c r="B162" s="70" t="s">
        <v>409</v>
      </c>
      <c r="C162" s="72" t="s">
        <v>410</v>
      </c>
      <c r="D162" s="77" t="s">
        <v>411</v>
      </c>
      <c r="E162" s="77" t="s">
        <v>412</v>
      </c>
      <c r="F162" s="71">
        <v>43802</v>
      </c>
      <c r="G162" s="78">
        <v>1177930.3</v>
      </c>
      <c r="H162" s="78">
        <v>30961.4</v>
      </c>
      <c r="I162" s="78">
        <v>1237874.05</v>
      </c>
      <c r="J162" s="78">
        <v>59943.75</v>
      </c>
      <c r="K162" s="79">
        <v>128</v>
      </c>
      <c r="L162" s="79">
        <v>138</v>
      </c>
      <c r="M162" s="79">
        <v>0</v>
      </c>
      <c r="N162" s="93">
        <f>(Table_OTOB_YTD[[#This Row],[CONTRACT DAYS]]+Table_OTOB_YTD[[#This Row],[DAYS ADDED]])-Table_OTOB_YTD[[#This Row],[CHARGED DAYS]]</f>
        <v>-10</v>
      </c>
      <c r="O162" s="76">
        <v>1</v>
      </c>
      <c r="P162" s="76">
        <v>0</v>
      </c>
    </row>
    <row r="163" spans="2:16" x14ac:dyDescent="0.35">
      <c r="B163" s="70" t="s">
        <v>19</v>
      </c>
      <c r="C163" s="72" t="s">
        <v>413</v>
      </c>
      <c r="D163" s="77" t="s">
        <v>162</v>
      </c>
      <c r="E163" s="77" t="s">
        <v>26</v>
      </c>
      <c r="F163" s="71">
        <v>43803</v>
      </c>
      <c r="G163" s="78">
        <v>2168168</v>
      </c>
      <c r="H163" s="78">
        <v>813553</v>
      </c>
      <c r="I163" s="78">
        <v>3020233.59</v>
      </c>
      <c r="J163" s="78">
        <v>852065.59</v>
      </c>
      <c r="K163" s="79">
        <v>730</v>
      </c>
      <c r="L163" s="79">
        <v>123</v>
      </c>
      <c r="M163" s="79">
        <v>0</v>
      </c>
      <c r="N163" s="93">
        <f>(Table_OTOB_YTD[[#This Row],[CONTRACT DAYS]]+Table_OTOB_YTD[[#This Row],[DAYS ADDED]])-Table_OTOB_YTD[[#This Row],[CHARGED DAYS]]</f>
        <v>607</v>
      </c>
      <c r="O163" s="76">
        <v>1</v>
      </c>
      <c r="P163" s="76">
        <v>0</v>
      </c>
    </row>
    <row r="164" spans="2:16" x14ac:dyDescent="0.35">
      <c r="B164" s="70" t="s">
        <v>109</v>
      </c>
      <c r="C164" s="72" t="s">
        <v>414</v>
      </c>
      <c r="D164" s="77" t="s">
        <v>114</v>
      </c>
      <c r="E164" s="77" t="s">
        <v>26</v>
      </c>
      <c r="F164" s="71">
        <v>43803</v>
      </c>
      <c r="G164" s="78">
        <v>1515998.78</v>
      </c>
      <c r="H164" s="78">
        <v>126930.46</v>
      </c>
      <c r="I164" s="78">
        <v>1620037.68</v>
      </c>
      <c r="J164" s="78">
        <v>104038.9</v>
      </c>
      <c r="K164" s="79">
        <v>437</v>
      </c>
      <c r="L164" s="79">
        <v>285</v>
      </c>
      <c r="M164" s="79">
        <v>0</v>
      </c>
      <c r="N164" s="93">
        <f>(Table_OTOB_YTD[[#This Row],[CONTRACT DAYS]]+Table_OTOB_YTD[[#This Row],[DAYS ADDED]])-Table_OTOB_YTD[[#This Row],[CHARGED DAYS]]</f>
        <v>152</v>
      </c>
      <c r="O164" s="76">
        <v>1</v>
      </c>
      <c r="P164" s="76">
        <v>0</v>
      </c>
    </row>
    <row r="165" spans="2:16" x14ac:dyDescent="0.35">
      <c r="B165" s="70" t="s">
        <v>188</v>
      </c>
      <c r="C165" s="72" t="s">
        <v>415</v>
      </c>
      <c r="D165" s="77" t="s">
        <v>190</v>
      </c>
      <c r="E165" s="77" t="s">
        <v>416</v>
      </c>
      <c r="F165" s="71">
        <v>43803</v>
      </c>
      <c r="G165" s="78">
        <v>1899899.8900000001</v>
      </c>
      <c r="H165" s="78">
        <v>7352.5</v>
      </c>
      <c r="I165" s="78">
        <v>1837295.04</v>
      </c>
      <c r="J165" s="78">
        <v>-62604.85</v>
      </c>
      <c r="K165" s="79">
        <v>172</v>
      </c>
      <c r="L165" s="79">
        <v>175</v>
      </c>
      <c r="M165" s="79">
        <v>0</v>
      </c>
      <c r="N165" s="93">
        <f>(Table_OTOB_YTD[[#This Row],[CONTRACT DAYS]]+Table_OTOB_YTD[[#This Row],[DAYS ADDED]])-Table_OTOB_YTD[[#This Row],[CHARGED DAYS]]</f>
        <v>-3</v>
      </c>
      <c r="O165" s="76">
        <v>1</v>
      </c>
      <c r="P165" s="76">
        <v>0</v>
      </c>
    </row>
    <row r="166" spans="2:16" x14ac:dyDescent="0.35">
      <c r="B166" s="70" t="s">
        <v>19</v>
      </c>
      <c r="C166" s="72" t="s">
        <v>417</v>
      </c>
      <c r="D166" s="77" t="s">
        <v>21</v>
      </c>
      <c r="E166" s="77" t="s">
        <v>22</v>
      </c>
      <c r="F166" s="71">
        <v>43804</v>
      </c>
      <c r="G166" s="78">
        <v>330317.61</v>
      </c>
      <c r="H166" s="78">
        <v>23113.58</v>
      </c>
      <c r="I166" s="78">
        <v>385030.42</v>
      </c>
      <c r="J166" s="78">
        <v>54712.81</v>
      </c>
      <c r="K166" s="79">
        <v>142</v>
      </c>
      <c r="L166" s="79">
        <v>109</v>
      </c>
      <c r="M166" s="79">
        <v>0</v>
      </c>
      <c r="N166" s="93">
        <f>(Table_OTOB_YTD[[#This Row],[CONTRACT DAYS]]+Table_OTOB_YTD[[#This Row],[DAYS ADDED]])-Table_OTOB_YTD[[#This Row],[CHARGED DAYS]]</f>
        <v>33</v>
      </c>
      <c r="O166" s="76">
        <v>1</v>
      </c>
      <c r="P166" s="76">
        <v>0</v>
      </c>
    </row>
    <row r="167" spans="2:16" x14ac:dyDescent="0.35">
      <c r="B167" s="70" t="s">
        <v>38</v>
      </c>
      <c r="C167" s="72" t="s">
        <v>418</v>
      </c>
      <c r="D167" s="77" t="s">
        <v>419</v>
      </c>
      <c r="E167" s="77" t="s">
        <v>420</v>
      </c>
      <c r="F167" s="71">
        <v>43804</v>
      </c>
      <c r="G167" s="78">
        <v>1047916.24</v>
      </c>
      <c r="H167" s="78">
        <v>0</v>
      </c>
      <c r="I167" s="78">
        <v>1027916.83</v>
      </c>
      <c r="J167" s="78">
        <v>-19999.41</v>
      </c>
      <c r="K167" s="79">
        <v>111</v>
      </c>
      <c r="L167" s="79">
        <v>91</v>
      </c>
      <c r="M167" s="79">
        <v>0</v>
      </c>
      <c r="N167" s="93">
        <f>(Table_OTOB_YTD[[#This Row],[CONTRACT DAYS]]+Table_OTOB_YTD[[#This Row],[DAYS ADDED]])-Table_OTOB_YTD[[#This Row],[CHARGED DAYS]]</f>
        <v>20</v>
      </c>
      <c r="O167" s="76">
        <v>1</v>
      </c>
      <c r="P167" s="76">
        <v>0</v>
      </c>
    </row>
    <row r="168" spans="2:16" x14ac:dyDescent="0.35">
      <c r="B168" s="70" t="s">
        <v>43</v>
      </c>
      <c r="C168" s="72" t="s">
        <v>421</v>
      </c>
      <c r="D168" s="77" t="s">
        <v>193</v>
      </c>
      <c r="E168" s="77" t="s">
        <v>315</v>
      </c>
      <c r="F168" s="71">
        <v>43804</v>
      </c>
      <c r="G168" s="78">
        <v>19065202.710000001</v>
      </c>
      <c r="H168" s="78">
        <v>2046166.77</v>
      </c>
      <c r="I168" s="78">
        <v>20710365.02</v>
      </c>
      <c r="J168" s="78">
        <v>1473695.18</v>
      </c>
      <c r="K168" s="79">
        <v>684</v>
      </c>
      <c r="L168" s="79">
        <v>1035</v>
      </c>
      <c r="M168" s="79">
        <v>351</v>
      </c>
      <c r="N168" s="93">
        <f>(Table_OTOB_YTD[[#This Row],[CONTRACT DAYS]]+Table_OTOB_YTD[[#This Row],[DAYS ADDED]])-Table_OTOB_YTD[[#This Row],[CHARGED DAYS]]</f>
        <v>0</v>
      </c>
      <c r="O168" s="76">
        <v>0</v>
      </c>
      <c r="P168" s="76">
        <v>1</v>
      </c>
    </row>
    <row r="169" spans="2:16" x14ac:dyDescent="0.35">
      <c r="B169" s="70" t="s">
        <v>19</v>
      </c>
      <c r="C169" s="72" t="s">
        <v>422</v>
      </c>
      <c r="D169" s="77" t="s">
        <v>21</v>
      </c>
      <c r="E169" s="77" t="s">
        <v>163</v>
      </c>
      <c r="F169" s="71">
        <v>43805</v>
      </c>
      <c r="G169" s="78">
        <v>829475.75</v>
      </c>
      <c r="H169" s="78">
        <v>0</v>
      </c>
      <c r="I169" s="78">
        <v>824315.83</v>
      </c>
      <c r="J169" s="78">
        <v>-5159.92</v>
      </c>
      <c r="K169" s="79">
        <v>45</v>
      </c>
      <c r="L169" s="79">
        <v>42</v>
      </c>
      <c r="M169" s="79">
        <v>0</v>
      </c>
      <c r="N169" s="93">
        <f>(Table_OTOB_YTD[[#This Row],[CONTRACT DAYS]]+Table_OTOB_YTD[[#This Row],[DAYS ADDED]])-Table_OTOB_YTD[[#This Row],[CHARGED DAYS]]</f>
        <v>3</v>
      </c>
      <c r="O169" s="76">
        <v>1</v>
      </c>
      <c r="P169" s="76">
        <v>0</v>
      </c>
    </row>
    <row r="170" spans="2:16" x14ac:dyDescent="0.35">
      <c r="B170" s="70" t="s">
        <v>43</v>
      </c>
      <c r="C170" s="72" t="s">
        <v>423</v>
      </c>
      <c r="D170" s="77" t="s">
        <v>203</v>
      </c>
      <c r="E170" s="77" t="s">
        <v>424</v>
      </c>
      <c r="F170" s="71">
        <v>43805</v>
      </c>
      <c r="G170" s="78">
        <v>1839667.79</v>
      </c>
      <c r="H170" s="78">
        <v>-284517.11</v>
      </c>
      <c r="I170" s="78">
        <v>1501694.65</v>
      </c>
      <c r="J170" s="78">
        <v>-337973.14</v>
      </c>
      <c r="K170" s="79">
        <v>64</v>
      </c>
      <c r="L170" s="79">
        <v>31</v>
      </c>
      <c r="M170" s="79">
        <v>0</v>
      </c>
      <c r="N170" s="93">
        <f>(Table_OTOB_YTD[[#This Row],[CONTRACT DAYS]]+Table_OTOB_YTD[[#This Row],[DAYS ADDED]])-Table_OTOB_YTD[[#This Row],[CHARGED DAYS]]</f>
        <v>33</v>
      </c>
      <c r="O170" s="76">
        <v>1</v>
      </c>
      <c r="P170" s="76">
        <v>0</v>
      </c>
    </row>
    <row r="171" spans="2:16" x14ac:dyDescent="0.35">
      <c r="B171" s="70" t="s">
        <v>180</v>
      </c>
      <c r="C171" s="72" t="s">
        <v>425</v>
      </c>
      <c r="D171" s="77" t="s">
        <v>426</v>
      </c>
      <c r="E171" s="77" t="s">
        <v>29</v>
      </c>
      <c r="F171" s="71">
        <v>43805</v>
      </c>
      <c r="G171" s="78">
        <v>503110</v>
      </c>
      <c r="H171" s="78">
        <v>11906.45</v>
      </c>
      <c r="I171" s="78">
        <v>514281.7</v>
      </c>
      <c r="J171" s="78">
        <v>11171.7</v>
      </c>
      <c r="K171" s="79">
        <v>75</v>
      </c>
      <c r="L171" s="79">
        <v>66</v>
      </c>
      <c r="M171" s="79">
        <v>0</v>
      </c>
      <c r="N171" s="93">
        <f>(Table_OTOB_YTD[[#This Row],[CONTRACT DAYS]]+Table_OTOB_YTD[[#This Row],[DAYS ADDED]])-Table_OTOB_YTD[[#This Row],[CHARGED DAYS]]</f>
        <v>9</v>
      </c>
      <c r="O171" s="76">
        <v>1</v>
      </c>
      <c r="P171" s="76">
        <v>0</v>
      </c>
    </row>
    <row r="172" spans="2:16" x14ac:dyDescent="0.35">
      <c r="B172" s="70" t="s">
        <v>188</v>
      </c>
      <c r="C172" s="72" t="s">
        <v>427</v>
      </c>
      <c r="D172" s="77" t="s">
        <v>428</v>
      </c>
      <c r="E172" s="77" t="s">
        <v>429</v>
      </c>
      <c r="F172" s="71">
        <v>43805</v>
      </c>
      <c r="G172" s="78">
        <v>11368797.76</v>
      </c>
      <c r="H172" s="78">
        <v>121729.48</v>
      </c>
      <c r="I172" s="78">
        <v>10916525.73</v>
      </c>
      <c r="J172" s="78">
        <v>-452272.03</v>
      </c>
      <c r="K172" s="79">
        <v>259</v>
      </c>
      <c r="L172" s="79">
        <v>257</v>
      </c>
      <c r="M172" s="79">
        <v>20</v>
      </c>
      <c r="N172" s="93">
        <f>(Table_OTOB_YTD[[#This Row],[CONTRACT DAYS]]+Table_OTOB_YTD[[#This Row],[DAYS ADDED]])-Table_OTOB_YTD[[#This Row],[CHARGED DAYS]]</f>
        <v>22</v>
      </c>
      <c r="O172" s="76">
        <v>1</v>
      </c>
      <c r="P172" s="76">
        <v>0</v>
      </c>
    </row>
    <row r="173" spans="2:16" x14ac:dyDescent="0.35">
      <c r="B173" s="70" t="s">
        <v>61</v>
      </c>
      <c r="C173" s="72" t="s">
        <v>430</v>
      </c>
      <c r="D173" s="77" t="s">
        <v>89</v>
      </c>
      <c r="E173" s="77" t="s">
        <v>431</v>
      </c>
      <c r="F173" s="71">
        <v>43807</v>
      </c>
      <c r="G173" s="78">
        <v>153070.94</v>
      </c>
      <c r="H173" s="78">
        <v>0</v>
      </c>
      <c r="I173" s="78">
        <v>159509.01999999999</v>
      </c>
      <c r="J173" s="78">
        <v>6438.08</v>
      </c>
      <c r="K173" s="79">
        <v>30</v>
      </c>
      <c r="L173" s="79">
        <v>35</v>
      </c>
      <c r="M173" s="79">
        <v>5</v>
      </c>
      <c r="N173" s="93">
        <f>(Table_OTOB_YTD[[#This Row],[CONTRACT DAYS]]+Table_OTOB_YTD[[#This Row],[DAYS ADDED]])-Table_OTOB_YTD[[#This Row],[CHARGED DAYS]]</f>
        <v>0</v>
      </c>
      <c r="O173" s="76">
        <v>0</v>
      </c>
      <c r="P173" s="76">
        <v>1</v>
      </c>
    </row>
    <row r="174" spans="2:16" x14ac:dyDescent="0.35">
      <c r="B174" s="70" t="s">
        <v>61</v>
      </c>
      <c r="C174" s="72" t="s">
        <v>432</v>
      </c>
      <c r="D174" s="77" t="s">
        <v>89</v>
      </c>
      <c r="E174" s="77" t="s">
        <v>90</v>
      </c>
      <c r="F174" s="71">
        <v>43807</v>
      </c>
      <c r="G174" s="78">
        <v>1374640</v>
      </c>
      <c r="H174" s="78">
        <v>-1</v>
      </c>
      <c r="I174" s="78">
        <v>1394227.84</v>
      </c>
      <c r="J174" s="78">
        <v>19587.84</v>
      </c>
      <c r="K174" s="79">
        <v>105</v>
      </c>
      <c r="L174" s="79">
        <v>85</v>
      </c>
      <c r="M174" s="79">
        <v>0</v>
      </c>
      <c r="N174" s="93">
        <f>(Table_OTOB_YTD[[#This Row],[CONTRACT DAYS]]+Table_OTOB_YTD[[#This Row],[DAYS ADDED]])-Table_OTOB_YTD[[#This Row],[CHARGED DAYS]]</f>
        <v>20</v>
      </c>
      <c r="O174" s="76">
        <v>1</v>
      </c>
      <c r="P174" s="76">
        <v>0</v>
      </c>
    </row>
    <row r="175" spans="2:16" x14ac:dyDescent="0.35">
      <c r="B175" s="70" t="s">
        <v>433</v>
      </c>
      <c r="C175" s="72" t="s">
        <v>434</v>
      </c>
      <c r="D175" s="77" t="s">
        <v>435</v>
      </c>
      <c r="E175" s="77" t="s">
        <v>436</v>
      </c>
      <c r="F175" s="71">
        <v>43808</v>
      </c>
      <c r="G175" s="78">
        <v>9885031.9000000004</v>
      </c>
      <c r="H175" s="78">
        <v>323413.15000000002</v>
      </c>
      <c r="I175" s="78">
        <v>10232342.33</v>
      </c>
      <c r="J175" s="78">
        <v>347310.43</v>
      </c>
      <c r="K175" s="79">
        <v>201</v>
      </c>
      <c r="L175" s="79">
        <v>389</v>
      </c>
      <c r="M175" s="79">
        <v>146</v>
      </c>
      <c r="N175" s="93">
        <f>(Table_OTOB_YTD[[#This Row],[CONTRACT DAYS]]+Table_OTOB_YTD[[#This Row],[DAYS ADDED]])-Table_OTOB_YTD[[#This Row],[CHARGED DAYS]]</f>
        <v>-42</v>
      </c>
      <c r="O175" s="76">
        <v>0</v>
      </c>
      <c r="P175" s="76">
        <v>1</v>
      </c>
    </row>
    <row r="176" spans="2:16" x14ac:dyDescent="0.35">
      <c r="B176" s="70" t="s">
        <v>433</v>
      </c>
      <c r="C176" s="72" t="s">
        <v>437</v>
      </c>
      <c r="D176" s="77" t="s">
        <v>438</v>
      </c>
      <c r="E176" s="77" t="s">
        <v>327</v>
      </c>
      <c r="F176" s="71">
        <v>43808</v>
      </c>
      <c r="G176" s="78">
        <v>1357600.03</v>
      </c>
      <c r="H176" s="78">
        <v>-126676.90000000001</v>
      </c>
      <c r="I176" s="78">
        <v>967572.51</v>
      </c>
      <c r="J176" s="78">
        <v>-390027.52000000002</v>
      </c>
      <c r="K176" s="79">
        <v>130</v>
      </c>
      <c r="L176" s="79">
        <v>41</v>
      </c>
      <c r="M176" s="79">
        <v>0</v>
      </c>
      <c r="N176" s="93">
        <f>(Table_OTOB_YTD[[#This Row],[CONTRACT DAYS]]+Table_OTOB_YTD[[#This Row],[DAYS ADDED]])-Table_OTOB_YTD[[#This Row],[CHARGED DAYS]]</f>
        <v>89</v>
      </c>
      <c r="O176" s="76">
        <v>1</v>
      </c>
      <c r="P176" s="76">
        <v>0</v>
      </c>
    </row>
    <row r="177" spans="2:16" x14ac:dyDescent="0.35">
      <c r="B177" s="70" t="s">
        <v>433</v>
      </c>
      <c r="C177" s="72" t="s">
        <v>439</v>
      </c>
      <c r="D177" s="77" t="s">
        <v>440</v>
      </c>
      <c r="E177" s="77" t="s">
        <v>441</v>
      </c>
      <c r="F177" s="71">
        <v>43808</v>
      </c>
      <c r="G177" s="78">
        <v>32232646.859999999</v>
      </c>
      <c r="H177" s="78">
        <v>5503158.6900000004</v>
      </c>
      <c r="I177" s="78">
        <v>37349551.43</v>
      </c>
      <c r="J177" s="78">
        <v>5116904.57</v>
      </c>
      <c r="K177" s="79">
        <v>645</v>
      </c>
      <c r="L177" s="79">
        <v>464</v>
      </c>
      <c r="M177" s="79">
        <v>-180</v>
      </c>
      <c r="N177" s="93">
        <f>(Table_OTOB_YTD[[#This Row],[CONTRACT DAYS]]+Table_OTOB_YTD[[#This Row],[DAYS ADDED]])-Table_OTOB_YTD[[#This Row],[CHARGED DAYS]]</f>
        <v>1</v>
      </c>
      <c r="O177" s="76">
        <v>1</v>
      </c>
      <c r="P177" s="76">
        <v>0</v>
      </c>
    </row>
    <row r="178" spans="2:16" x14ac:dyDescent="0.35">
      <c r="B178" s="70" t="s">
        <v>38</v>
      </c>
      <c r="C178" s="72" t="s">
        <v>442</v>
      </c>
      <c r="D178" s="77" t="s">
        <v>38</v>
      </c>
      <c r="E178" s="77" t="s">
        <v>156</v>
      </c>
      <c r="F178" s="71">
        <v>43808</v>
      </c>
      <c r="G178" s="78">
        <v>1903535.69</v>
      </c>
      <c r="H178" s="78">
        <v>266186.90000000002</v>
      </c>
      <c r="I178" s="78">
        <v>2011744.76</v>
      </c>
      <c r="J178" s="78">
        <v>108209.07</v>
      </c>
      <c r="K178" s="79">
        <v>59</v>
      </c>
      <c r="L178" s="79">
        <v>79</v>
      </c>
      <c r="M178" s="79">
        <v>20</v>
      </c>
      <c r="N178" s="93">
        <f>(Table_OTOB_YTD[[#This Row],[CONTRACT DAYS]]+Table_OTOB_YTD[[#This Row],[DAYS ADDED]])-Table_OTOB_YTD[[#This Row],[CHARGED DAYS]]</f>
        <v>0</v>
      </c>
      <c r="O178" s="76">
        <v>0</v>
      </c>
      <c r="P178" s="76">
        <v>1</v>
      </c>
    </row>
    <row r="179" spans="2:16" x14ac:dyDescent="0.35">
      <c r="B179" s="70" t="s">
        <v>180</v>
      </c>
      <c r="C179" s="72" t="s">
        <v>443</v>
      </c>
      <c r="D179" s="77" t="s">
        <v>444</v>
      </c>
      <c r="E179" s="77" t="s">
        <v>445</v>
      </c>
      <c r="F179" s="71">
        <v>43808</v>
      </c>
      <c r="G179" s="78">
        <v>17078039.649999999</v>
      </c>
      <c r="H179" s="78">
        <v>476218.98</v>
      </c>
      <c r="I179" s="78">
        <v>17171115.600000001</v>
      </c>
      <c r="J179" s="78">
        <v>93075.95</v>
      </c>
      <c r="K179" s="79">
        <v>323</v>
      </c>
      <c r="L179" s="79">
        <v>401</v>
      </c>
      <c r="M179" s="79">
        <v>90</v>
      </c>
      <c r="N179" s="93">
        <f>(Table_OTOB_YTD[[#This Row],[CONTRACT DAYS]]+Table_OTOB_YTD[[#This Row],[DAYS ADDED]])-Table_OTOB_YTD[[#This Row],[CHARGED DAYS]]</f>
        <v>12</v>
      </c>
      <c r="O179" s="76">
        <v>0</v>
      </c>
      <c r="P179" s="76">
        <v>1</v>
      </c>
    </row>
    <row r="180" spans="2:16" x14ac:dyDescent="0.35">
      <c r="B180" s="70" t="s">
        <v>30</v>
      </c>
      <c r="C180" s="72" t="s">
        <v>446</v>
      </c>
      <c r="D180" s="77" t="s">
        <v>447</v>
      </c>
      <c r="E180" s="77" t="s">
        <v>170</v>
      </c>
      <c r="F180" s="71">
        <v>43809</v>
      </c>
      <c r="G180" s="78">
        <v>7767027.7400000002</v>
      </c>
      <c r="H180" s="78">
        <v>841265.23</v>
      </c>
      <c r="I180" s="78">
        <v>8390553.9199999999</v>
      </c>
      <c r="J180" s="78">
        <v>623526.18000000005</v>
      </c>
      <c r="K180" s="79">
        <v>309</v>
      </c>
      <c r="L180" s="79">
        <v>440</v>
      </c>
      <c r="M180" s="79">
        <v>131</v>
      </c>
      <c r="N180" s="93">
        <f>(Table_OTOB_YTD[[#This Row],[CONTRACT DAYS]]+Table_OTOB_YTD[[#This Row],[DAYS ADDED]])-Table_OTOB_YTD[[#This Row],[CHARGED DAYS]]</f>
        <v>0</v>
      </c>
      <c r="O180" s="76">
        <v>0</v>
      </c>
      <c r="P180" s="76">
        <v>1</v>
      </c>
    </row>
    <row r="181" spans="2:16" x14ac:dyDescent="0.35">
      <c r="B181" s="70" t="s">
        <v>19</v>
      </c>
      <c r="C181" s="72" t="s">
        <v>448</v>
      </c>
      <c r="D181" s="77" t="s">
        <v>162</v>
      </c>
      <c r="E181" s="77" t="s">
        <v>449</v>
      </c>
      <c r="F181" s="71">
        <v>43809</v>
      </c>
      <c r="G181" s="78">
        <v>556062.5</v>
      </c>
      <c r="H181" s="78">
        <v>0</v>
      </c>
      <c r="I181" s="78">
        <v>579920.81000000006</v>
      </c>
      <c r="J181" s="78">
        <v>23858.31</v>
      </c>
      <c r="K181" s="79">
        <v>23</v>
      </c>
      <c r="L181" s="79">
        <v>23</v>
      </c>
      <c r="M181" s="79">
        <v>0</v>
      </c>
      <c r="N181" s="93">
        <f>(Table_OTOB_YTD[[#This Row],[CONTRACT DAYS]]+Table_OTOB_YTD[[#This Row],[DAYS ADDED]])-Table_OTOB_YTD[[#This Row],[CHARGED DAYS]]</f>
        <v>0</v>
      </c>
      <c r="O181" s="76">
        <v>1</v>
      </c>
      <c r="P181" s="76">
        <v>0</v>
      </c>
    </row>
    <row r="182" spans="2:16" x14ac:dyDescent="0.35">
      <c r="B182" s="70" t="s">
        <v>19</v>
      </c>
      <c r="C182" s="72" t="s">
        <v>450</v>
      </c>
      <c r="D182" s="77" t="s">
        <v>162</v>
      </c>
      <c r="E182" s="77" t="s">
        <v>26</v>
      </c>
      <c r="F182" s="71">
        <v>43809</v>
      </c>
      <c r="G182" s="78">
        <v>873622.08000000007</v>
      </c>
      <c r="H182" s="78">
        <v>-208116.22</v>
      </c>
      <c r="I182" s="78">
        <v>682843.06</v>
      </c>
      <c r="J182" s="78">
        <v>-190779.02</v>
      </c>
      <c r="K182" s="79">
        <v>64</v>
      </c>
      <c r="L182" s="79">
        <v>84</v>
      </c>
      <c r="M182" s="79">
        <v>0</v>
      </c>
      <c r="N182" s="93">
        <f>(Table_OTOB_YTD[[#This Row],[CONTRACT DAYS]]+Table_OTOB_YTD[[#This Row],[DAYS ADDED]])-Table_OTOB_YTD[[#This Row],[CHARGED DAYS]]</f>
        <v>-20</v>
      </c>
      <c r="O182" s="76">
        <v>0</v>
      </c>
      <c r="P182" s="76">
        <v>1</v>
      </c>
    </row>
    <row r="183" spans="2:16" x14ac:dyDescent="0.35">
      <c r="B183" s="70" t="s">
        <v>19</v>
      </c>
      <c r="C183" s="72" t="s">
        <v>451</v>
      </c>
      <c r="D183" s="77" t="s">
        <v>21</v>
      </c>
      <c r="E183" s="77" t="s">
        <v>452</v>
      </c>
      <c r="F183" s="71">
        <v>43809</v>
      </c>
      <c r="G183" s="78">
        <v>251065.75</v>
      </c>
      <c r="H183" s="78">
        <v>-16800</v>
      </c>
      <c r="I183" s="78">
        <v>237507.88</v>
      </c>
      <c r="J183" s="78">
        <v>-13557.87</v>
      </c>
      <c r="K183" s="79">
        <v>16</v>
      </c>
      <c r="L183" s="79">
        <v>16</v>
      </c>
      <c r="M183" s="79">
        <v>0</v>
      </c>
      <c r="N183" s="93">
        <f>(Table_OTOB_YTD[[#This Row],[CONTRACT DAYS]]+Table_OTOB_YTD[[#This Row],[DAYS ADDED]])-Table_OTOB_YTD[[#This Row],[CHARGED DAYS]]</f>
        <v>0</v>
      </c>
      <c r="O183" s="76">
        <v>1</v>
      </c>
      <c r="P183" s="76">
        <v>0</v>
      </c>
    </row>
    <row r="184" spans="2:16" x14ac:dyDescent="0.35">
      <c r="B184" s="70" t="s">
        <v>43</v>
      </c>
      <c r="C184" s="72" t="s">
        <v>453</v>
      </c>
      <c r="D184" s="77" t="s">
        <v>193</v>
      </c>
      <c r="E184" s="77" t="s">
        <v>454</v>
      </c>
      <c r="F184" s="71">
        <v>43809</v>
      </c>
      <c r="G184" s="78">
        <v>5252178.37</v>
      </c>
      <c r="H184" s="78">
        <v>644058.76</v>
      </c>
      <c r="I184" s="78">
        <v>6011480.9800000004</v>
      </c>
      <c r="J184" s="78">
        <v>150266.28</v>
      </c>
      <c r="K184" s="79">
        <v>225</v>
      </c>
      <c r="L184" s="79">
        <v>339</v>
      </c>
      <c r="M184" s="79">
        <v>114</v>
      </c>
      <c r="N184" s="93">
        <f>(Table_OTOB_YTD[[#This Row],[CONTRACT DAYS]]+Table_OTOB_YTD[[#This Row],[DAYS ADDED]])-Table_OTOB_YTD[[#This Row],[CHARGED DAYS]]</f>
        <v>0</v>
      </c>
      <c r="O184" s="76">
        <v>0</v>
      </c>
      <c r="P184" s="76">
        <v>1</v>
      </c>
    </row>
    <row r="185" spans="2:16" x14ac:dyDescent="0.35">
      <c r="B185" s="70" t="s">
        <v>30</v>
      </c>
      <c r="C185" s="72" t="s">
        <v>455</v>
      </c>
      <c r="D185" s="77" t="s">
        <v>447</v>
      </c>
      <c r="E185" s="77" t="s">
        <v>456</v>
      </c>
      <c r="F185" s="71">
        <v>43810</v>
      </c>
      <c r="G185" s="78">
        <v>13457009.460000001</v>
      </c>
      <c r="H185" s="78">
        <v>-127215.71</v>
      </c>
      <c r="I185" s="78">
        <v>13118775.65</v>
      </c>
      <c r="J185" s="78">
        <v>-338233.81</v>
      </c>
      <c r="K185" s="79">
        <v>104</v>
      </c>
      <c r="L185" s="79">
        <v>87</v>
      </c>
      <c r="M185" s="79">
        <v>0</v>
      </c>
      <c r="N185" s="93">
        <f>(Table_OTOB_YTD[[#This Row],[CONTRACT DAYS]]+Table_OTOB_YTD[[#This Row],[DAYS ADDED]])-Table_OTOB_YTD[[#This Row],[CHARGED DAYS]]</f>
        <v>17</v>
      </c>
      <c r="O185" s="76">
        <v>1</v>
      </c>
      <c r="P185" s="76">
        <v>0</v>
      </c>
    </row>
    <row r="186" spans="2:16" x14ac:dyDescent="0.35">
      <c r="B186" s="70" t="s">
        <v>30</v>
      </c>
      <c r="C186" s="72" t="s">
        <v>457</v>
      </c>
      <c r="D186" s="77" t="s">
        <v>32</v>
      </c>
      <c r="E186" s="77" t="s">
        <v>26</v>
      </c>
      <c r="F186" s="71">
        <v>43810</v>
      </c>
      <c r="G186" s="78">
        <v>1682111.26</v>
      </c>
      <c r="H186" s="78">
        <v>-32024.23</v>
      </c>
      <c r="I186" s="78">
        <v>1638113.28</v>
      </c>
      <c r="J186" s="78">
        <v>-43997.98</v>
      </c>
      <c r="K186" s="79">
        <v>143</v>
      </c>
      <c r="L186" s="79">
        <v>132</v>
      </c>
      <c r="M186" s="79">
        <v>0</v>
      </c>
      <c r="N186" s="93">
        <f>(Table_OTOB_YTD[[#This Row],[CONTRACT DAYS]]+Table_OTOB_YTD[[#This Row],[DAYS ADDED]])-Table_OTOB_YTD[[#This Row],[CHARGED DAYS]]</f>
        <v>11</v>
      </c>
      <c r="O186" s="76">
        <v>1</v>
      </c>
      <c r="P186" s="76">
        <v>0</v>
      </c>
    </row>
    <row r="187" spans="2:16" x14ac:dyDescent="0.35">
      <c r="B187" s="70" t="s">
        <v>30</v>
      </c>
      <c r="C187" s="72" t="s">
        <v>458</v>
      </c>
      <c r="D187" s="77" t="s">
        <v>168</v>
      </c>
      <c r="E187" s="77" t="s">
        <v>459</v>
      </c>
      <c r="F187" s="71">
        <v>43810</v>
      </c>
      <c r="G187" s="78">
        <v>10412142.52</v>
      </c>
      <c r="H187" s="78">
        <v>-339383.21</v>
      </c>
      <c r="I187" s="78">
        <v>10096677.189999999</v>
      </c>
      <c r="J187" s="78">
        <v>-315465.33</v>
      </c>
      <c r="K187" s="79">
        <v>104</v>
      </c>
      <c r="L187" s="79">
        <v>103</v>
      </c>
      <c r="M187" s="79">
        <v>0</v>
      </c>
      <c r="N187" s="93">
        <f>(Table_OTOB_YTD[[#This Row],[CONTRACT DAYS]]+Table_OTOB_YTD[[#This Row],[DAYS ADDED]])-Table_OTOB_YTD[[#This Row],[CHARGED DAYS]]</f>
        <v>1</v>
      </c>
      <c r="O187" s="76">
        <v>1</v>
      </c>
      <c r="P187" s="76">
        <v>0</v>
      </c>
    </row>
    <row r="188" spans="2:16" x14ac:dyDescent="0.35">
      <c r="B188" s="70" t="s">
        <v>15</v>
      </c>
      <c r="C188" s="72" t="s">
        <v>460</v>
      </c>
      <c r="D188" s="77" t="s">
        <v>461</v>
      </c>
      <c r="E188" s="77" t="s">
        <v>462</v>
      </c>
      <c r="F188" s="71">
        <v>43810</v>
      </c>
      <c r="G188" s="78">
        <v>4375237.33</v>
      </c>
      <c r="H188" s="78">
        <v>-192601.19</v>
      </c>
      <c r="I188" s="78">
        <v>4161911.57</v>
      </c>
      <c r="J188" s="78">
        <v>-213325.76</v>
      </c>
      <c r="K188" s="79">
        <v>79</v>
      </c>
      <c r="L188" s="79">
        <v>74</v>
      </c>
      <c r="M188" s="79">
        <v>0</v>
      </c>
      <c r="N188" s="93">
        <f>(Table_OTOB_YTD[[#This Row],[CONTRACT DAYS]]+Table_OTOB_YTD[[#This Row],[DAYS ADDED]])-Table_OTOB_YTD[[#This Row],[CHARGED DAYS]]</f>
        <v>5</v>
      </c>
      <c r="O188" s="76">
        <v>1</v>
      </c>
      <c r="P188" s="76">
        <v>0</v>
      </c>
    </row>
    <row r="189" spans="2:16" x14ac:dyDescent="0.35">
      <c r="B189" s="70" t="s">
        <v>38</v>
      </c>
      <c r="C189" s="72" t="s">
        <v>463</v>
      </c>
      <c r="D189" s="77" t="s">
        <v>155</v>
      </c>
      <c r="E189" s="77" t="s">
        <v>464</v>
      </c>
      <c r="F189" s="71">
        <v>43810</v>
      </c>
      <c r="G189" s="78">
        <v>1154287.6000000001</v>
      </c>
      <c r="H189" s="78">
        <v>56028.17</v>
      </c>
      <c r="I189" s="78">
        <v>1169740.0900000001</v>
      </c>
      <c r="J189" s="78">
        <v>15452.49</v>
      </c>
      <c r="K189" s="79">
        <v>78</v>
      </c>
      <c r="L189" s="79">
        <v>73</v>
      </c>
      <c r="M189" s="79">
        <v>0</v>
      </c>
      <c r="N189" s="93">
        <f>(Table_OTOB_YTD[[#This Row],[CONTRACT DAYS]]+Table_OTOB_YTD[[#This Row],[DAYS ADDED]])-Table_OTOB_YTD[[#This Row],[CHARGED DAYS]]</f>
        <v>5</v>
      </c>
      <c r="O189" s="76">
        <v>1</v>
      </c>
      <c r="P189" s="76">
        <v>0</v>
      </c>
    </row>
    <row r="190" spans="2:16" x14ac:dyDescent="0.35">
      <c r="B190" s="70" t="s">
        <v>109</v>
      </c>
      <c r="C190" s="72" t="s">
        <v>465</v>
      </c>
      <c r="D190" s="77" t="s">
        <v>206</v>
      </c>
      <c r="E190" s="77" t="s">
        <v>207</v>
      </c>
      <c r="F190" s="71">
        <v>43810</v>
      </c>
      <c r="G190" s="78">
        <v>2864063.5700000003</v>
      </c>
      <c r="H190" s="78">
        <v>575050.07000000007</v>
      </c>
      <c r="I190" s="78">
        <v>3208638.95</v>
      </c>
      <c r="J190" s="78">
        <v>344575.38</v>
      </c>
      <c r="K190" s="79">
        <v>113</v>
      </c>
      <c r="L190" s="79">
        <v>103</v>
      </c>
      <c r="M190" s="79">
        <v>20</v>
      </c>
      <c r="N190" s="93">
        <f>(Table_OTOB_YTD[[#This Row],[CONTRACT DAYS]]+Table_OTOB_YTD[[#This Row],[DAYS ADDED]])-Table_OTOB_YTD[[#This Row],[CHARGED DAYS]]</f>
        <v>30</v>
      </c>
      <c r="O190" s="76">
        <v>1</v>
      </c>
      <c r="P190" s="76">
        <v>0</v>
      </c>
    </row>
    <row r="191" spans="2:16" x14ac:dyDescent="0.35">
      <c r="B191" s="70" t="s">
        <v>188</v>
      </c>
      <c r="C191" s="72" t="s">
        <v>466</v>
      </c>
      <c r="D191" s="77" t="s">
        <v>467</v>
      </c>
      <c r="E191" s="77" t="s">
        <v>170</v>
      </c>
      <c r="F191" s="71">
        <v>43810</v>
      </c>
      <c r="G191" s="78">
        <v>11050426.310000001</v>
      </c>
      <c r="H191" s="78">
        <v>197960.34</v>
      </c>
      <c r="I191" s="78">
        <v>10882458.99</v>
      </c>
      <c r="J191" s="78">
        <v>-167967.32</v>
      </c>
      <c r="K191" s="79">
        <v>56</v>
      </c>
      <c r="L191" s="79">
        <v>46</v>
      </c>
      <c r="M191" s="79">
        <v>0</v>
      </c>
      <c r="N191" s="93">
        <f>(Table_OTOB_YTD[[#This Row],[CONTRACT DAYS]]+Table_OTOB_YTD[[#This Row],[DAYS ADDED]])-Table_OTOB_YTD[[#This Row],[CHARGED DAYS]]</f>
        <v>10</v>
      </c>
      <c r="O191" s="76">
        <v>1</v>
      </c>
      <c r="P191" s="76">
        <v>0</v>
      </c>
    </row>
    <row r="192" spans="2:16" x14ac:dyDescent="0.35">
      <c r="B192" s="70" t="s">
        <v>61</v>
      </c>
      <c r="C192" s="72" t="s">
        <v>468</v>
      </c>
      <c r="D192" s="77" t="s">
        <v>469</v>
      </c>
      <c r="E192" s="77" t="s">
        <v>470</v>
      </c>
      <c r="F192" s="71">
        <v>43810</v>
      </c>
      <c r="G192" s="78">
        <v>5917664.29</v>
      </c>
      <c r="H192" s="78">
        <v>129891.97</v>
      </c>
      <c r="I192" s="78">
        <v>5910341.3600000003</v>
      </c>
      <c r="J192" s="78">
        <v>-7322.93</v>
      </c>
      <c r="K192" s="79">
        <v>345</v>
      </c>
      <c r="L192" s="79">
        <v>346</v>
      </c>
      <c r="M192" s="79">
        <v>4</v>
      </c>
      <c r="N192" s="93">
        <f>(Table_OTOB_YTD[[#This Row],[CONTRACT DAYS]]+Table_OTOB_YTD[[#This Row],[DAYS ADDED]])-Table_OTOB_YTD[[#This Row],[CHARGED DAYS]]</f>
        <v>3</v>
      </c>
      <c r="O192" s="76">
        <v>1</v>
      </c>
      <c r="P192" s="76">
        <v>0</v>
      </c>
    </row>
    <row r="193" spans="2:16" x14ac:dyDescent="0.35">
      <c r="B193" s="70" t="s">
        <v>46</v>
      </c>
      <c r="C193" s="72" t="s">
        <v>471</v>
      </c>
      <c r="D193" s="77" t="s">
        <v>472</v>
      </c>
      <c r="E193" s="77" t="s">
        <v>473</v>
      </c>
      <c r="F193" s="71">
        <v>43811</v>
      </c>
      <c r="G193" s="78">
        <v>1520495.77</v>
      </c>
      <c r="H193" s="78">
        <v>602565.89</v>
      </c>
      <c r="I193" s="78">
        <v>1882651.19</v>
      </c>
      <c r="J193" s="78">
        <v>362155.42</v>
      </c>
      <c r="K193" s="79">
        <v>108</v>
      </c>
      <c r="L193" s="79">
        <v>101</v>
      </c>
      <c r="M193" s="79">
        <v>64</v>
      </c>
      <c r="N193" s="93">
        <f>(Table_OTOB_YTD[[#This Row],[CONTRACT DAYS]]+Table_OTOB_YTD[[#This Row],[DAYS ADDED]])-Table_OTOB_YTD[[#This Row],[CHARGED DAYS]]</f>
        <v>71</v>
      </c>
      <c r="O193" s="76">
        <v>1</v>
      </c>
      <c r="P193" s="76">
        <v>0</v>
      </c>
    </row>
    <row r="194" spans="2:16" x14ac:dyDescent="0.35">
      <c r="B194" s="70" t="s">
        <v>46</v>
      </c>
      <c r="C194" s="72" t="s">
        <v>474</v>
      </c>
      <c r="D194" s="77" t="s">
        <v>48</v>
      </c>
      <c r="E194" s="77" t="s">
        <v>475</v>
      </c>
      <c r="F194" s="71">
        <v>43811</v>
      </c>
      <c r="G194" s="78">
        <v>16390000</v>
      </c>
      <c r="H194" s="78">
        <v>81760</v>
      </c>
      <c r="I194" s="78">
        <v>16471760</v>
      </c>
      <c r="J194" s="78">
        <v>81760</v>
      </c>
      <c r="K194" s="79">
        <v>396</v>
      </c>
      <c r="L194" s="79">
        <v>444</v>
      </c>
      <c r="M194" s="79">
        <v>90</v>
      </c>
      <c r="N194" s="93">
        <f>(Table_OTOB_YTD[[#This Row],[CONTRACT DAYS]]+Table_OTOB_YTD[[#This Row],[DAYS ADDED]])-Table_OTOB_YTD[[#This Row],[CHARGED DAYS]]</f>
        <v>42</v>
      </c>
      <c r="O194" s="76">
        <v>0</v>
      </c>
      <c r="P194" s="76">
        <v>1</v>
      </c>
    </row>
    <row r="195" spans="2:16" x14ac:dyDescent="0.35">
      <c r="B195" s="70" t="s">
        <v>61</v>
      </c>
      <c r="C195" s="72" t="s">
        <v>476</v>
      </c>
      <c r="D195" s="77" t="s">
        <v>477</v>
      </c>
      <c r="E195" s="77" t="s">
        <v>200</v>
      </c>
      <c r="F195" s="71">
        <v>43811</v>
      </c>
      <c r="G195" s="78">
        <v>2651371.11</v>
      </c>
      <c r="H195" s="78">
        <v>70216.06</v>
      </c>
      <c r="I195" s="78">
        <v>2777200.16</v>
      </c>
      <c r="J195" s="78">
        <v>125829.05</v>
      </c>
      <c r="K195" s="79">
        <v>200</v>
      </c>
      <c r="L195" s="79">
        <v>228</v>
      </c>
      <c r="M195" s="79">
        <v>11</v>
      </c>
      <c r="N195" s="93">
        <f>(Table_OTOB_YTD[[#This Row],[CONTRACT DAYS]]+Table_OTOB_YTD[[#This Row],[DAYS ADDED]])-Table_OTOB_YTD[[#This Row],[CHARGED DAYS]]</f>
        <v>-17</v>
      </c>
      <c r="O195" s="76">
        <v>0</v>
      </c>
      <c r="P195" s="76">
        <v>1</v>
      </c>
    </row>
    <row r="196" spans="2:16" x14ac:dyDescent="0.35">
      <c r="B196" s="70" t="s">
        <v>19</v>
      </c>
      <c r="C196" s="72" t="s">
        <v>478</v>
      </c>
      <c r="D196" s="77" t="s">
        <v>479</v>
      </c>
      <c r="E196" s="77" t="s">
        <v>480</v>
      </c>
      <c r="F196" s="71">
        <v>43812</v>
      </c>
      <c r="G196" s="78">
        <v>20734218.399999999</v>
      </c>
      <c r="H196" s="78">
        <v>571644.16000000003</v>
      </c>
      <c r="I196" s="78">
        <v>21367830.579999998</v>
      </c>
      <c r="J196" s="78">
        <v>-103394.01</v>
      </c>
      <c r="K196" s="79">
        <v>548</v>
      </c>
      <c r="L196" s="79">
        <v>723</v>
      </c>
      <c r="M196" s="79">
        <v>187</v>
      </c>
      <c r="N196" s="93">
        <f>(Table_OTOB_YTD[[#This Row],[CONTRACT DAYS]]+Table_OTOB_YTD[[#This Row],[DAYS ADDED]])-Table_OTOB_YTD[[#This Row],[CHARGED DAYS]]</f>
        <v>12</v>
      </c>
      <c r="O196" s="76">
        <v>1</v>
      </c>
      <c r="P196" s="76">
        <v>0</v>
      </c>
    </row>
    <row r="197" spans="2:16" x14ac:dyDescent="0.35">
      <c r="B197" s="70" t="s">
        <v>19</v>
      </c>
      <c r="C197" s="72" t="s">
        <v>481</v>
      </c>
      <c r="D197" s="77" t="s">
        <v>21</v>
      </c>
      <c r="E197" s="77" t="s">
        <v>482</v>
      </c>
      <c r="F197" s="71">
        <v>43812</v>
      </c>
      <c r="G197" s="78">
        <v>2389609.4500000002</v>
      </c>
      <c r="H197" s="78">
        <v>-102746.35</v>
      </c>
      <c r="I197" s="78">
        <v>2369997.75</v>
      </c>
      <c r="J197" s="78">
        <v>-19611.7</v>
      </c>
      <c r="K197" s="79">
        <v>101</v>
      </c>
      <c r="L197" s="79">
        <v>86</v>
      </c>
      <c r="M197" s="79">
        <v>0</v>
      </c>
      <c r="N197" s="93">
        <f>(Table_OTOB_YTD[[#This Row],[CONTRACT DAYS]]+Table_OTOB_YTD[[#This Row],[DAYS ADDED]])-Table_OTOB_YTD[[#This Row],[CHARGED DAYS]]</f>
        <v>15</v>
      </c>
      <c r="O197" s="76">
        <v>1</v>
      </c>
      <c r="P197" s="76">
        <v>0</v>
      </c>
    </row>
    <row r="198" spans="2:16" x14ac:dyDescent="0.35">
      <c r="B198" s="70" t="s">
        <v>38</v>
      </c>
      <c r="C198" s="72" t="s">
        <v>483</v>
      </c>
      <c r="D198" s="77" t="s">
        <v>38</v>
      </c>
      <c r="E198" s="77" t="s">
        <v>156</v>
      </c>
      <c r="F198" s="71">
        <v>43812</v>
      </c>
      <c r="G198" s="78">
        <v>1336467.8999999999</v>
      </c>
      <c r="H198" s="78">
        <v>945.74</v>
      </c>
      <c r="I198" s="78">
        <v>1186646.49</v>
      </c>
      <c r="J198" s="78">
        <v>-149821.41</v>
      </c>
      <c r="K198" s="79">
        <v>59</v>
      </c>
      <c r="L198" s="79">
        <v>59</v>
      </c>
      <c r="M198" s="79">
        <v>0</v>
      </c>
      <c r="N198" s="93">
        <f>(Table_OTOB_YTD[[#This Row],[CONTRACT DAYS]]+Table_OTOB_YTD[[#This Row],[DAYS ADDED]])-Table_OTOB_YTD[[#This Row],[CHARGED DAYS]]</f>
        <v>0</v>
      </c>
      <c r="O198" s="76">
        <v>1</v>
      </c>
      <c r="P198" s="76">
        <v>0</v>
      </c>
    </row>
    <row r="199" spans="2:16" x14ac:dyDescent="0.35">
      <c r="B199" s="70" t="s">
        <v>38</v>
      </c>
      <c r="C199" s="72" t="s">
        <v>484</v>
      </c>
      <c r="D199" s="77" t="s">
        <v>38</v>
      </c>
      <c r="E199" s="77" t="s">
        <v>55</v>
      </c>
      <c r="F199" s="71">
        <v>43812</v>
      </c>
      <c r="G199" s="78">
        <v>10441947.51</v>
      </c>
      <c r="H199" s="78">
        <v>920703.41</v>
      </c>
      <c r="I199" s="78">
        <v>11396397.65</v>
      </c>
      <c r="J199" s="78">
        <v>954450.14</v>
      </c>
      <c r="K199" s="79">
        <v>335</v>
      </c>
      <c r="L199" s="79">
        <v>342</v>
      </c>
      <c r="M199" s="79">
        <v>39</v>
      </c>
      <c r="N199" s="93">
        <f>(Table_OTOB_YTD[[#This Row],[CONTRACT DAYS]]+Table_OTOB_YTD[[#This Row],[DAYS ADDED]])-Table_OTOB_YTD[[#This Row],[CHARGED DAYS]]</f>
        <v>32</v>
      </c>
      <c r="O199" s="76">
        <v>1</v>
      </c>
      <c r="P199" s="76">
        <v>0</v>
      </c>
    </row>
    <row r="200" spans="2:16" x14ac:dyDescent="0.35">
      <c r="B200" s="70" t="s">
        <v>19</v>
      </c>
      <c r="C200" s="72" t="s">
        <v>485</v>
      </c>
      <c r="D200" s="77" t="s">
        <v>21</v>
      </c>
      <c r="E200" s="77" t="s">
        <v>486</v>
      </c>
      <c r="F200" s="71">
        <v>43814</v>
      </c>
      <c r="G200" s="78">
        <v>248349.80000000002</v>
      </c>
      <c r="H200" s="78">
        <v>-8186.95</v>
      </c>
      <c r="I200" s="78">
        <v>235309.46</v>
      </c>
      <c r="J200" s="78">
        <v>-15096.42</v>
      </c>
      <c r="K200" s="79">
        <v>27</v>
      </c>
      <c r="L200" s="79">
        <v>27</v>
      </c>
      <c r="M200" s="79">
        <v>0</v>
      </c>
      <c r="N200" s="93">
        <f>(Table_OTOB_YTD[[#This Row],[CONTRACT DAYS]]+Table_OTOB_YTD[[#This Row],[DAYS ADDED]])-Table_OTOB_YTD[[#This Row],[CHARGED DAYS]]</f>
        <v>0</v>
      </c>
      <c r="O200" s="76">
        <v>1</v>
      </c>
      <c r="P200" s="76">
        <v>0</v>
      </c>
    </row>
    <row r="201" spans="2:16" x14ac:dyDescent="0.35">
      <c r="B201" s="70" t="s">
        <v>347</v>
      </c>
      <c r="C201" s="72" t="s">
        <v>487</v>
      </c>
      <c r="D201" s="77" t="s">
        <v>488</v>
      </c>
      <c r="E201" s="77" t="s">
        <v>404</v>
      </c>
      <c r="F201" s="71">
        <v>43815</v>
      </c>
      <c r="G201" s="78">
        <v>6997654.5499999998</v>
      </c>
      <c r="H201" s="78">
        <v>34185.050000000003</v>
      </c>
      <c r="I201" s="78">
        <v>6954030.3799999999</v>
      </c>
      <c r="J201" s="78">
        <v>-43624.17</v>
      </c>
      <c r="K201" s="79">
        <v>75</v>
      </c>
      <c r="L201" s="79">
        <v>42</v>
      </c>
      <c r="M201" s="79">
        <v>0</v>
      </c>
      <c r="N201" s="93">
        <f>(Table_OTOB_YTD[[#This Row],[CONTRACT DAYS]]+Table_OTOB_YTD[[#This Row],[DAYS ADDED]])-Table_OTOB_YTD[[#This Row],[CHARGED DAYS]]</f>
        <v>33</v>
      </c>
      <c r="O201" s="76">
        <v>1</v>
      </c>
      <c r="P201" s="76">
        <v>0</v>
      </c>
    </row>
    <row r="202" spans="2:16" x14ac:dyDescent="0.35">
      <c r="B202" s="70" t="s">
        <v>347</v>
      </c>
      <c r="C202" s="72" t="s">
        <v>489</v>
      </c>
      <c r="D202" s="77" t="s">
        <v>490</v>
      </c>
      <c r="E202" s="77" t="s">
        <v>491</v>
      </c>
      <c r="F202" s="71">
        <v>43815</v>
      </c>
      <c r="G202" s="78">
        <v>4645909.71</v>
      </c>
      <c r="H202" s="78">
        <v>82888.55</v>
      </c>
      <c r="I202" s="78">
        <v>4963661.29</v>
      </c>
      <c r="J202" s="78">
        <v>317751.58</v>
      </c>
      <c r="K202" s="79">
        <v>170</v>
      </c>
      <c r="L202" s="79">
        <v>183</v>
      </c>
      <c r="M202" s="79">
        <v>14</v>
      </c>
      <c r="N202" s="93">
        <f>(Table_OTOB_YTD[[#This Row],[CONTRACT DAYS]]+Table_OTOB_YTD[[#This Row],[DAYS ADDED]])-Table_OTOB_YTD[[#This Row],[CHARGED DAYS]]</f>
        <v>1</v>
      </c>
      <c r="O202" s="76">
        <v>1</v>
      </c>
      <c r="P202" s="76">
        <v>0</v>
      </c>
    </row>
    <row r="203" spans="2:16" x14ac:dyDescent="0.35">
      <c r="B203" s="70" t="s">
        <v>43</v>
      </c>
      <c r="C203" s="72" t="s">
        <v>492</v>
      </c>
      <c r="D203" s="77" t="s">
        <v>193</v>
      </c>
      <c r="E203" s="77" t="s">
        <v>493</v>
      </c>
      <c r="F203" s="71">
        <v>43815</v>
      </c>
      <c r="G203" s="78">
        <v>5833765.3600000003</v>
      </c>
      <c r="H203" s="78">
        <v>190938.47</v>
      </c>
      <c r="I203" s="78">
        <v>6052747.7599999998</v>
      </c>
      <c r="J203" s="78">
        <v>218982.39999999999</v>
      </c>
      <c r="K203" s="79">
        <v>150</v>
      </c>
      <c r="L203" s="79">
        <v>156</v>
      </c>
      <c r="M203" s="79">
        <v>6</v>
      </c>
      <c r="N203" s="93">
        <f>(Table_OTOB_YTD[[#This Row],[CONTRACT DAYS]]+Table_OTOB_YTD[[#This Row],[DAYS ADDED]])-Table_OTOB_YTD[[#This Row],[CHARGED DAYS]]</f>
        <v>0</v>
      </c>
      <c r="O203" s="76">
        <v>1</v>
      </c>
      <c r="P203" s="76">
        <v>0</v>
      </c>
    </row>
    <row r="204" spans="2:16" x14ac:dyDescent="0.35">
      <c r="B204" s="70" t="s">
        <v>133</v>
      </c>
      <c r="C204" s="72" t="s">
        <v>494</v>
      </c>
      <c r="D204" s="77" t="s">
        <v>109</v>
      </c>
      <c r="E204" s="77" t="s">
        <v>173</v>
      </c>
      <c r="F204" s="71">
        <v>43815</v>
      </c>
      <c r="G204" s="78">
        <v>877759.58000000007</v>
      </c>
      <c r="H204" s="78">
        <v>-18388.68</v>
      </c>
      <c r="I204" s="78">
        <v>850240.87</v>
      </c>
      <c r="J204" s="78">
        <v>-27518.71</v>
      </c>
      <c r="K204" s="79">
        <v>193</v>
      </c>
      <c r="L204" s="79">
        <v>184</v>
      </c>
      <c r="M204" s="79">
        <v>2</v>
      </c>
      <c r="N204" s="93">
        <f>(Table_OTOB_YTD[[#This Row],[CONTRACT DAYS]]+Table_OTOB_YTD[[#This Row],[DAYS ADDED]])-Table_OTOB_YTD[[#This Row],[CHARGED DAYS]]</f>
        <v>11</v>
      </c>
      <c r="O204" s="76">
        <v>1</v>
      </c>
      <c r="P204" s="76">
        <v>0</v>
      </c>
    </row>
    <row r="205" spans="2:16" x14ac:dyDescent="0.35">
      <c r="B205" s="70" t="s">
        <v>52</v>
      </c>
      <c r="C205" s="72" t="s">
        <v>495</v>
      </c>
      <c r="D205" s="77" t="s">
        <v>66</v>
      </c>
      <c r="E205" s="77" t="s">
        <v>496</v>
      </c>
      <c r="F205" s="71">
        <v>43815</v>
      </c>
      <c r="G205" s="78">
        <v>5779955.7999999998</v>
      </c>
      <c r="H205" s="78">
        <v>51838.46</v>
      </c>
      <c r="I205" s="78">
        <v>5696497.9000000004</v>
      </c>
      <c r="J205" s="78">
        <v>-83457.899999999994</v>
      </c>
      <c r="K205" s="79">
        <v>206</v>
      </c>
      <c r="L205" s="79">
        <v>222</v>
      </c>
      <c r="M205" s="79">
        <v>0</v>
      </c>
      <c r="N205" s="93">
        <f>(Table_OTOB_YTD[[#This Row],[CONTRACT DAYS]]+Table_OTOB_YTD[[#This Row],[DAYS ADDED]])-Table_OTOB_YTD[[#This Row],[CHARGED DAYS]]</f>
        <v>-16</v>
      </c>
      <c r="O205" s="76">
        <v>1</v>
      </c>
      <c r="P205" s="76">
        <v>0</v>
      </c>
    </row>
    <row r="206" spans="2:16" x14ac:dyDescent="0.35">
      <c r="B206" s="70" t="s">
        <v>126</v>
      </c>
      <c r="C206" s="72" t="s">
        <v>497</v>
      </c>
      <c r="D206" s="77" t="s">
        <v>148</v>
      </c>
      <c r="E206" s="77" t="s">
        <v>108</v>
      </c>
      <c r="F206" s="71">
        <v>43816</v>
      </c>
      <c r="G206" s="78">
        <v>341287.96</v>
      </c>
      <c r="H206" s="78">
        <v>0</v>
      </c>
      <c r="I206" s="78">
        <v>323473.28999999998</v>
      </c>
      <c r="J206" s="78">
        <v>-17814.669999999998</v>
      </c>
      <c r="K206" s="79">
        <v>69</v>
      </c>
      <c r="L206" s="79">
        <v>43</v>
      </c>
      <c r="M206" s="79">
        <v>0</v>
      </c>
      <c r="N206" s="93">
        <f>(Table_OTOB_YTD[[#This Row],[CONTRACT DAYS]]+Table_OTOB_YTD[[#This Row],[DAYS ADDED]])-Table_OTOB_YTD[[#This Row],[CHARGED DAYS]]</f>
        <v>26</v>
      </c>
      <c r="O206" s="76">
        <v>1</v>
      </c>
      <c r="P206" s="76">
        <v>0</v>
      </c>
    </row>
    <row r="207" spans="2:16" x14ac:dyDescent="0.35">
      <c r="B207" s="70" t="s">
        <v>38</v>
      </c>
      <c r="C207" s="72" t="s">
        <v>498</v>
      </c>
      <c r="D207" s="77" t="s">
        <v>38</v>
      </c>
      <c r="E207" s="77" t="s">
        <v>26</v>
      </c>
      <c r="F207" s="71">
        <v>43816</v>
      </c>
      <c r="G207" s="78">
        <v>1468000</v>
      </c>
      <c r="H207" s="78">
        <v>-1160</v>
      </c>
      <c r="I207" s="78">
        <v>1502548.36</v>
      </c>
      <c r="J207" s="78">
        <v>34548.36</v>
      </c>
      <c r="K207" s="79">
        <v>548</v>
      </c>
      <c r="L207" s="79">
        <v>511</v>
      </c>
      <c r="M207" s="79">
        <v>0</v>
      </c>
      <c r="N207" s="93">
        <f>(Table_OTOB_YTD[[#This Row],[CONTRACT DAYS]]+Table_OTOB_YTD[[#This Row],[DAYS ADDED]])-Table_OTOB_YTD[[#This Row],[CHARGED DAYS]]</f>
        <v>37</v>
      </c>
      <c r="O207" s="76">
        <v>1</v>
      </c>
      <c r="P207" s="76">
        <v>0</v>
      </c>
    </row>
    <row r="208" spans="2:16" x14ac:dyDescent="0.35">
      <c r="B208" s="70" t="s">
        <v>109</v>
      </c>
      <c r="C208" s="72" t="s">
        <v>499</v>
      </c>
      <c r="D208" s="77" t="s">
        <v>500</v>
      </c>
      <c r="E208" s="77" t="s">
        <v>501</v>
      </c>
      <c r="F208" s="71">
        <v>43816</v>
      </c>
      <c r="G208" s="78">
        <v>4942808.25</v>
      </c>
      <c r="H208" s="78">
        <v>503785.21</v>
      </c>
      <c r="I208" s="78">
        <v>5511581.1900000004</v>
      </c>
      <c r="J208" s="78">
        <v>568772.93999999994</v>
      </c>
      <c r="K208" s="79">
        <v>237</v>
      </c>
      <c r="L208" s="79">
        <v>250</v>
      </c>
      <c r="M208" s="79">
        <v>14</v>
      </c>
      <c r="N208" s="93">
        <f>(Table_OTOB_YTD[[#This Row],[CONTRACT DAYS]]+Table_OTOB_YTD[[#This Row],[DAYS ADDED]])-Table_OTOB_YTD[[#This Row],[CHARGED DAYS]]</f>
        <v>1</v>
      </c>
      <c r="O208" s="76">
        <v>1</v>
      </c>
      <c r="P208" s="76">
        <v>0</v>
      </c>
    </row>
    <row r="209" spans="2:16" x14ac:dyDescent="0.35">
      <c r="B209" s="70" t="s">
        <v>109</v>
      </c>
      <c r="C209" s="72" t="s">
        <v>502</v>
      </c>
      <c r="D209" s="77" t="s">
        <v>114</v>
      </c>
      <c r="E209" s="77" t="s">
        <v>503</v>
      </c>
      <c r="F209" s="71">
        <v>43816</v>
      </c>
      <c r="G209" s="78">
        <v>875730.77</v>
      </c>
      <c r="H209" s="78">
        <v>10725.12</v>
      </c>
      <c r="I209" s="78">
        <v>894605.97</v>
      </c>
      <c r="J209" s="78">
        <v>18875.2</v>
      </c>
      <c r="K209" s="79">
        <v>90</v>
      </c>
      <c r="L209" s="79">
        <v>87</v>
      </c>
      <c r="M209" s="79">
        <v>0</v>
      </c>
      <c r="N209" s="93">
        <f>(Table_OTOB_YTD[[#This Row],[CONTRACT DAYS]]+Table_OTOB_YTD[[#This Row],[DAYS ADDED]])-Table_OTOB_YTD[[#This Row],[CHARGED DAYS]]</f>
        <v>3</v>
      </c>
      <c r="O209" s="76">
        <v>1</v>
      </c>
      <c r="P209" s="76">
        <v>0</v>
      </c>
    </row>
    <row r="210" spans="2:16" x14ac:dyDescent="0.35">
      <c r="B210" s="70" t="s">
        <v>235</v>
      </c>
      <c r="C210" s="72" t="s">
        <v>504</v>
      </c>
      <c r="D210" s="77" t="s">
        <v>505</v>
      </c>
      <c r="E210" s="77" t="s">
        <v>33</v>
      </c>
      <c r="F210" s="71">
        <v>43816</v>
      </c>
      <c r="G210" s="78">
        <v>1275015.8500000001</v>
      </c>
      <c r="H210" s="78">
        <v>-408702.47000000003</v>
      </c>
      <c r="I210" s="78">
        <v>866309.88</v>
      </c>
      <c r="J210" s="78">
        <v>-408705.97</v>
      </c>
      <c r="K210" s="79">
        <v>60</v>
      </c>
      <c r="L210" s="79">
        <v>46</v>
      </c>
      <c r="M210" s="79">
        <v>0</v>
      </c>
      <c r="N210" s="93">
        <f>(Table_OTOB_YTD[[#This Row],[CONTRACT DAYS]]+Table_OTOB_YTD[[#This Row],[DAYS ADDED]])-Table_OTOB_YTD[[#This Row],[CHARGED DAYS]]</f>
        <v>14</v>
      </c>
      <c r="O210" s="76">
        <v>1</v>
      </c>
      <c r="P210" s="76">
        <v>0</v>
      </c>
    </row>
    <row r="211" spans="2:16" x14ac:dyDescent="0.35">
      <c r="B211" s="70" t="s">
        <v>19</v>
      </c>
      <c r="C211" s="72" t="s">
        <v>506</v>
      </c>
      <c r="D211" s="77" t="s">
        <v>21</v>
      </c>
      <c r="E211" s="77" t="s">
        <v>163</v>
      </c>
      <c r="F211" s="71">
        <v>43817</v>
      </c>
      <c r="G211" s="78">
        <v>12847144.689999999</v>
      </c>
      <c r="H211" s="78">
        <v>534279.69999999995</v>
      </c>
      <c r="I211" s="78">
        <v>13574864.35</v>
      </c>
      <c r="J211" s="78">
        <v>727719.66</v>
      </c>
      <c r="K211" s="79">
        <v>333</v>
      </c>
      <c r="L211" s="79">
        <v>439</v>
      </c>
      <c r="M211" s="79">
        <v>106</v>
      </c>
      <c r="N211" s="93">
        <f>(Table_OTOB_YTD[[#This Row],[CONTRACT DAYS]]+Table_OTOB_YTD[[#This Row],[DAYS ADDED]])-Table_OTOB_YTD[[#This Row],[CHARGED DAYS]]</f>
        <v>0</v>
      </c>
      <c r="O211" s="76">
        <v>0</v>
      </c>
      <c r="P211" s="76">
        <v>1</v>
      </c>
    </row>
    <row r="212" spans="2:16" x14ac:dyDescent="0.35">
      <c r="B212" s="70" t="s">
        <v>23</v>
      </c>
      <c r="C212" s="72" t="s">
        <v>507</v>
      </c>
      <c r="D212" s="77" t="s">
        <v>508</v>
      </c>
      <c r="E212" s="77" t="s">
        <v>509</v>
      </c>
      <c r="F212" s="71">
        <v>43817</v>
      </c>
      <c r="G212" s="78">
        <v>11208278.550000001</v>
      </c>
      <c r="H212" s="78">
        <v>208693.35</v>
      </c>
      <c r="I212" s="78">
        <v>11136319.34</v>
      </c>
      <c r="J212" s="78">
        <v>-71959.210000000006</v>
      </c>
      <c r="K212" s="79">
        <v>171</v>
      </c>
      <c r="L212" s="79">
        <v>102</v>
      </c>
      <c r="M212" s="79">
        <v>10</v>
      </c>
      <c r="N212" s="93">
        <f>(Table_OTOB_YTD[[#This Row],[CONTRACT DAYS]]+Table_OTOB_YTD[[#This Row],[DAYS ADDED]])-Table_OTOB_YTD[[#This Row],[CHARGED DAYS]]</f>
        <v>79</v>
      </c>
      <c r="O212" s="76">
        <v>1</v>
      </c>
      <c r="P212" s="76">
        <v>0</v>
      </c>
    </row>
    <row r="213" spans="2:16" x14ac:dyDescent="0.35">
      <c r="B213" s="70" t="s">
        <v>109</v>
      </c>
      <c r="C213" s="72" t="s">
        <v>510</v>
      </c>
      <c r="D213" s="77" t="s">
        <v>114</v>
      </c>
      <c r="E213" s="77" t="s">
        <v>120</v>
      </c>
      <c r="F213" s="71">
        <v>43817</v>
      </c>
      <c r="G213" s="78">
        <v>1785427</v>
      </c>
      <c r="H213" s="78">
        <v>514869.88</v>
      </c>
      <c r="I213" s="78">
        <v>2445698.6</v>
      </c>
      <c r="J213" s="78">
        <v>240397.32</v>
      </c>
      <c r="K213" s="79">
        <v>80</v>
      </c>
      <c r="L213" s="79">
        <v>80</v>
      </c>
      <c r="M213" s="79">
        <v>50</v>
      </c>
      <c r="N213" s="93">
        <f>(Table_OTOB_YTD[[#This Row],[CONTRACT DAYS]]+Table_OTOB_YTD[[#This Row],[DAYS ADDED]])-Table_OTOB_YTD[[#This Row],[CHARGED DAYS]]</f>
        <v>50</v>
      </c>
      <c r="O213" s="76">
        <v>1</v>
      </c>
      <c r="P213" s="76">
        <v>0</v>
      </c>
    </row>
    <row r="214" spans="2:16" x14ac:dyDescent="0.35">
      <c r="B214" s="70" t="s">
        <v>109</v>
      </c>
      <c r="C214" s="72" t="s">
        <v>511</v>
      </c>
      <c r="D214" s="77" t="s">
        <v>114</v>
      </c>
      <c r="E214" s="77" t="s">
        <v>234</v>
      </c>
      <c r="F214" s="71">
        <v>43817</v>
      </c>
      <c r="G214" s="78">
        <v>2082833.99</v>
      </c>
      <c r="H214" s="78">
        <v>145614.29</v>
      </c>
      <c r="I214" s="78">
        <v>2328801.96</v>
      </c>
      <c r="J214" s="78">
        <v>245967.97</v>
      </c>
      <c r="K214" s="79">
        <v>85</v>
      </c>
      <c r="L214" s="79">
        <v>80</v>
      </c>
      <c r="M214" s="79">
        <v>0</v>
      </c>
      <c r="N214" s="93">
        <f>(Table_OTOB_YTD[[#This Row],[CONTRACT DAYS]]+Table_OTOB_YTD[[#This Row],[DAYS ADDED]])-Table_OTOB_YTD[[#This Row],[CHARGED DAYS]]</f>
        <v>5</v>
      </c>
      <c r="O214" s="76">
        <v>1</v>
      </c>
      <c r="P214" s="76">
        <v>0</v>
      </c>
    </row>
    <row r="215" spans="2:16" x14ac:dyDescent="0.35">
      <c r="B215" s="70" t="s">
        <v>61</v>
      </c>
      <c r="C215" s="72" t="s">
        <v>512</v>
      </c>
      <c r="D215" s="77" t="s">
        <v>63</v>
      </c>
      <c r="E215" s="77" t="s">
        <v>247</v>
      </c>
      <c r="F215" s="71">
        <v>43817</v>
      </c>
      <c r="G215" s="78">
        <v>1784029.22</v>
      </c>
      <c r="H215" s="78">
        <v>70039.33</v>
      </c>
      <c r="I215" s="78">
        <v>1985845.95</v>
      </c>
      <c r="J215" s="78">
        <v>201816.73</v>
      </c>
      <c r="K215" s="79">
        <v>224</v>
      </c>
      <c r="L215" s="79">
        <v>205</v>
      </c>
      <c r="M215" s="79">
        <v>0</v>
      </c>
      <c r="N215" s="93">
        <f>(Table_OTOB_YTD[[#This Row],[CONTRACT DAYS]]+Table_OTOB_YTD[[#This Row],[DAYS ADDED]])-Table_OTOB_YTD[[#This Row],[CHARGED DAYS]]</f>
        <v>19</v>
      </c>
      <c r="O215" s="76">
        <v>1</v>
      </c>
      <c r="P215" s="76">
        <v>0</v>
      </c>
    </row>
    <row r="216" spans="2:16" x14ac:dyDescent="0.35">
      <c r="B216" s="70" t="s">
        <v>117</v>
      </c>
      <c r="C216" s="72" t="s">
        <v>513</v>
      </c>
      <c r="D216" s="77" t="s">
        <v>514</v>
      </c>
      <c r="E216" s="77" t="s">
        <v>29</v>
      </c>
      <c r="F216" s="71">
        <v>43817</v>
      </c>
      <c r="G216" s="78">
        <v>422407.38</v>
      </c>
      <c r="H216" s="78">
        <v>12308.08</v>
      </c>
      <c r="I216" s="78">
        <v>427326.66</v>
      </c>
      <c r="J216" s="78">
        <v>4919.28</v>
      </c>
      <c r="K216" s="79">
        <v>64</v>
      </c>
      <c r="L216" s="79">
        <v>108</v>
      </c>
      <c r="M216" s="79">
        <v>22</v>
      </c>
      <c r="N216" s="93">
        <f>(Table_OTOB_YTD[[#This Row],[CONTRACT DAYS]]+Table_OTOB_YTD[[#This Row],[DAYS ADDED]])-Table_OTOB_YTD[[#This Row],[CHARGED DAYS]]</f>
        <v>-22</v>
      </c>
      <c r="O216" s="76">
        <v>0</v>
      </c>
      <c r="P216" s="76">
        <v>1</v>
      </c>
    </row>
    <row r="217" spans="2:16" x14ac:dyDescent="0.35">
      <c r="B217" s="70" t="s">
        <v>52</v>
      </c>
      <c r="C217" s="72" t="s">
        <v>515</v>
      </c>
      <c r="D217" s="77" t="s">
        <v>66</v>
      </c>
      <c r="E217" s="77" t="s">
        <v>55</v>
      </c>
      <c r="F217" s="71">
        <v>43817</v>
      </c>
      <c r="G217" s="78">
        <v>499197.05</v>
      </c>
      <c r="H217" s="78">
        <v>28766.670000000002</v>
      </c>
      <c r="I217" s="78">
        <v>508711.22</v>
      </c>
      <c r="J217" s="78">
        <v>9514.17</v>
      </c>
      <c r="K217" s="79">
        <v>63</v>
      </c>
      <c r="L217" s="79">
        <v>24</v>
      </c>
      <c r="M217" s="79">
        <v>0</v>
      </c>
      <c r="N217" s="93">
        <f>(Table_OTOB_YTD[[#This Row],[CONTRACT DAYS]]+Table_OTOB_YTD[[#This Row],[DAYS ADDED]])-Table_OTOB_YTD[[#This Row],[CHARGED DAYS]]</f>
        <v>39</v>
      </c>
      <c r="O217" s="76">
        <v>1</v>
      </c>
      <c r="P217" s="76">
        <v>0</v>
      </c>
    </row>
    <row r="218" spans="2:16" x14ac:dyDescent="0.35">
      <c r="B218" s="70" t="s">
        <v>77</v>
      </c>
      <c r="C218" s="72" t="s">
        <v>516</v>
      </c>
      <c r="D218" s="77" t="s">
        <v>517</v>
      </c>
      <c r="E218" s="77" t="s">
        <v>95</v>
      </c>
      <c r="F218" s="71">
        <v>43817</v>
      </c>
      <c r="G218" s="78">
        <v>98020</v>
      </c>
      <c r="H218" s="78">
        <v>0</v>
      </c>
      <c r="I218" s="78">
        <v>106660.6</v>
      </c>
      <c r="J218" s="78">
        <v>8640.6</v>
      </c>
      <c r="K218" s="79">
        <v>34</v>
      </c>
      <c r="L218" s="79">
        <v>14</v>
      </c>
      <c r="M218" s="79">
        <v>0</v>
      </c>
      <c r="N218" s="93">
        <f>(Table_OTOB_YTD[[#This Row],[CONTRACT DAYS]]+Table_OTOB_YTD[[#This Row],[DAYS ADDED]])-Table_OTOB_YTD[[#This Row],[CHARGED DAYS]]</f>
        <v>20</v>
      </c>
      <c r="O218" s="76">
        <v>1</v>
      </c>
      <c r="P218" s="76">
        <v>0</v>
      </c>
    </row>
    <row r="219" spans="2:16" x14ac:dyDescent="0.35">
      <c r="B219" s="70" t="s">
        <v>15</v>
      </c>
      <c r="C219" s="72" t="s">
        <v>518</v>
      </c>
      <c r="D219" s="77" t="s">
        <v>519</v>
      </c>
      <c r="E219" s="77" t="s">
        <v>520</v>
      </c>
      <c r="F219" s="71">
        <v>43818</v>
      </c>
      <c r="G219" s="78">
        <v>6559485.0499999998</v>
      </c>
      <c r="H219" s="78">
        <v>-178821.7</v>
      </c>
      <c r="I219" s="78">
        <v>6865523.29</v>
      </c>
      <c r="J219" s="78">
        <v>306038.24</v>
      </c>
      <c r="K219" s="79">
        <v>90</v>
      </c>
      <c r="L219" s="79">
        <v>114</v>
      </c>
      <c r="M219" s="79">
        <v>0</v>
      </c>
      <c r="N219" s="93">
        <f>(Table_OTOB_YTD[[#This Row],[CONTRACT DAYS]]+Table_OTOB_YTD[[#This Row],[DAYS ADDED]])-Table_OTOB_YTD[[#This Row],[CHARGED DAYS]]</f>
        <v>-24</v>
      </c>
      <c r="O219" s="76">
        <v>0</v>
      </c>
      <c r="P219" s="76">
        <v>1</v>
      </c>
    </row>
    <row r="220" spans="2:16" x14ac:dyDescent="0.35">
      <c r="B220" s="70" t="s">
        <v>38</v>
      </c>
      <c r="C220" s="72" t="s">
        <v>521</v>
      </c>
      <c r="D220" s="77" t="s">
        <v>40</v>
      </c>
      <c r="E220" s="77" t="s">
        <v>522</v>
      </c>
      <c r="F220" s="71">
        <v>43818</v>
      </c>
      <c r="G220" s="78">
        <v>2877641.2</v>
      </c>
      <c r="H220" s="78">
        <v>166546.28</v>
      </c>
      <c r="I220" s="78">
        <v>3146781.08</v>
      </c>
      <c r="J220" s="78">
        <v>269139.88</v>
      </c>
      <c r="K220" s="79">
        <v>113</v>
      </c>
      <c r="L220" s="79">
        <v>155</v>
      </c>
      <c r="M220" s="79">
        <v>42</v>
      </c>
      <c r="N220" s="93">
        <f>(Table_OTOB_YTD[[#This Row],[CONTRACT DAYS]]+Table_OTOB_YTD[[#This Row],[DAYS ADDED]])-Table_OTOB_YTD[[#This Row],[CHARGED DAYS]]</f>
        <v>0</v>
      </c>
      <c r="O220" s="76">
        <v>0</v>
      </c>
      <c r="P220" s="76">
        <v>1</v>
      </c>
    </row>
    <row r="221" spans="2:16" x14ac:dyDescent="0.35">
      <c r="B221" s="70" t="s">
        <v>43</v>
      </c>
      <c r="C221" s="72" t="s">
        <v>523</v>
      </c>
      <c r="D221" s="77" t="s">
        <v>193</v>
      </c>
      <c r="E221" s="77" t="s">
        <v>245</v>
      </c>
      <c r="F221" s="71">
        <v>43818</v>
      </c>
      <c r="G221" s="78">
        <v>6093665.75</v>
      </c>
      <c r="H221" s="78">
        <v>527088.64000000001</v>
      </c>
      <c r="I221" s="78">
        <v>6647741.04</v>
      </c>
      <c r="J221" s="78">
        <v>162484.29999999999</v>
      </c>
      <c r="K221" s="79">
        <v>278</v>
      </c>
      <c r="L221" s="79">
        <v>393</v>
      </c>
      <c r="M221" s="79">
        <v>115</v>
      </c>
      <c r="N221" s="93">
        <f>(Table_OTOB_YTD[[#This Row],[CONTRACT DAYS]]+Table_OTOB_YTD[[#This Row],[DAYS ADDED]])-Table_OTOB_YTD[[#This Row],[CHARGED DAYS]]</f>
        <v>0</v>
      </c>
      <c r="O221" s="76">
        <v>1</v>
      </c>
      <c r="P221" s="76">
        <v>0</v>
      </c>
    </row>
    <row r="222" spans="2:16" x14ac:dyDescent="0.35">
      <c r="B222" s="70" t="s">
        <v>235</v>
      </c>
      <c r="C222" s="72" t="s">
        <v>524</v>
      </c>
      <c r="D222" s="77" t="s">
        <v>239</v>
      </c>
      <c r="E222" s="77" t="s">
        <v>165</v>
      </c>
      <c r="F222" s="71">
        <v>43818</v>
      </c>
      <c r="G222" s="78">
        <v>4275901.34</v>
      </c>
      <c r="H222" s="78">
        <v>16585.2</v>
      </c>
      <c r="I222" s="78">
        <v>4130992.84</v>
      </c>
      <c r="J222" s="78">
        <v>-144908.5</v>
      </c>
      <c r="K222" s="79">
        <v>117</v>
      </c>
      <c r="L222" s="79">
        <v>55</v>
      </c>
      <c r="M222" s="79">
        <v>0</v>
      </c>
      <c r="N222" s="93">
        <f>(Table_OTOB_YTD[[#This Row],[CONTRACT DAYS]]+Table_OTOB_YTD[[#This Row],[DAYS ADDED]])-Table_OTOB_YTD[[#This Row],[CHARGED DAYS]]</f>
        <v>62</v>
      </c>
      <c r="O222" s="76">
        <v>1</v>
      </c>
      <c r="P222" s="76">
        <v>0</v>
      </c>
    </row>
    <row r="223" spans="2:16" x14ac:dyDescent="0.35">
      <c r="B223" s="70" t="s">
        <v>133</v>
      </c>
      <c r="C223" s="72" t="s">
        <v>525</v>
      </c>
      <c r="D223" s="77" t="s">
        <v>390</v>
      </c>
      <c r="E223" s="77" t="s">
        <v>179</v>
      </c>
      <c r="F223" s="71">
        <v>43818</v>
      </c>
      <c r="G223" s="78">
        <v>5229087.95</v>
      </c>
      <c r="H223" s="78">
        <v>54442.03</v>
      </c>
      <c r="I223" s="78">
        <v>5305401.32</v>
      </c>
      <c r="J223" s="78">
        <v>76313.37</v>
      </c>
      <c r="K223" s="79">
        <v>263</v>
      </c>
      <c r="L223" s="79">
        <v>267</v>
      </c>
      <c r="M223" s="79">
        <v>12</v>
      </c>
      <c r="N223" s="93">
        <f>(Table_OTOB_YTD[[#This Row],[CONTRACT DAYS]]+Table_OTOB_YTD[[#This Row],[DAYS ADDED]])-Table_OTOB_YTD[[#This Row],[CHARGED DAYS]]</f>
        <v>8</v>
      </c>
      <c r="O223" s="76">
        <v>1</v>
      </c>
      <c r="P223" s="76">
        <v>0</v>
      </c>
    </row>
    <row r="224" spans="2:16" x14ac:dyDescent="0.35">
      <c r="B224" s="70" t="s">
        <v>188</v>
      </c>
      <c r="C224" s="72" t="s">
        <v>526</v>
      </c>
      <c r="D224" s="77" t="s">
        <v>190</v>
      </c>
      <c r="E224" s="77" t="s">
        <v>191</v>
      </c>
      <c r="F224" s="71">
        <v>43818</v>
      </c>
      <c r="G224" s="78">
        <v>11187689.050000001</v>
      </c>
      <c r="H224" s="78">
        <v>0</v>
      </c>
      <c r="I224" s="78">
        <v>11811749.93</v>
      </c>
      <c r="J224" s="78">
        <v>624060.88</v>
      </c>
      <c r="K224" s="79">
        <v>201</v>
      </c>
      <c r="L224" s="79">
        <v>201</v>
      </c>
      <c r="M224" s="79">
        <v>0</v>
      </c>
      <c r="N224" s="93">
        <f>(Table_OTOB_YTD[[#This Row],[CONTRACT DAYS]]+Table_OTOB_YTD[[#This Row],[DAYS ADDED]])-Table_OTOB_YTD[[#This Row],[CHARGED DAYS]]</f>
        <v>0</v>
      </c>
      <c r="O224" s="76">
        <v>1</v>
      </c>
      <c r="P224" s="76">
        <v>0</v>
      </c>
    </row>
    <row r="225" spans="2:16" x14ac:dyDescent="0.35">
      <c r="B225" s="70" t="s">
        <v>188</v>
      </c>
      <c r="C225" s="72" t="s">
        <v>527</v>
      </c>
      <c r="D225" s="77" t="s">
        <v>392</v>
      </c>
      <c r="E225" s="77" t="s">
        <v>170</v>
      </c>
      <c r="F225" s="71">
        <v>43818</v>
      </c>
      <c r="G225" s="78">
        <v>4875447.6500000004</v>
      </c>
      <c r="H225" s="78">
        <v>538387.32000000007</v>
      </c>
      <c r="I225" s="78">
        <v>5588035.7999999998</v>
      </c>
      <c r="J225" s="78">
        <v>712588.15</v>
      </c>
      <c r="K225" s="79">
        <v>150</v>
      </c>
      <c r="L225" s="79">
        <v>166</v>
      </c>
      <c r="M225" s="79">
        <v>31</v>
      </c>
      <c r="N225" s="93">
        <f>(Table_OTOB_YTD[[#This Row],[CONTRACT DAYS]]+Table_OTOB_YTD[[#This Row],[DAYS ADDED]])-Table_OTOB_YTD[[#This Row],[CHARGED DAYS]]</f>
        <v>15</v>
      </c>
      <c r="O225" s="76">
        <v>0</v>
      </c>
      <c r="P225" s="76">
        <v>1</v>
      </c>
    </row>
    <row r="226" spans="2:16" x14ac:dyDescent="0.35">
      <c r="B226" s="70" t="s">
        <v>38</v>
      </c>
      <c r="C226" s="72" t="s">
        <v>528</v>
      </c>
      <c r="D226" s="77" t="s">
        <v>529</v>
      </c>
      <c r="E226" s="77" t="s">
        <v>530</v>
      </c>
      <c r="F226" s="71">
        <v>43819</v>
      </c>
      <c r="G226" s="78">
        <v>15799703.890000001</v>
      </c>
      <c r="H226" s="78">
        <v>1252707.8400000001</v>
      </c>
      <c r="I226" s="78">
        <v>16828852.940000001</v>
      </c>
      <c r="J226" s="78">
        <v>581663.84</v>
      </c>
      <c r="K226" s="79">
        <v>483</v>
      </c>
      <c r="L226" s="79">
        <v>557</v>
      </c>
      <c r="M226" s="79">
        <v>74</v>
      </c>
      <c r="N226" s="93">
        <f>(Table_OTOB_YTD[[#This Row],[CONTRACT DAYS]]+Table_OTOB_YTD[[#This Row],[DAYS ADDED]])-Table_OTOB_YTD[[#This Row],[CHARGED DAYS]]</f>
        <v>0</v>
      </c>
      <c r="O226" s="76">
        <v>1</v>
      </c>
      <c r="P226" s="76">
        <v>0</v>
      </c>
    </row>
    <row r="227" spans="2:16" x14ac:dyDescent="0.35">
      <c r="B227" s="70" t="s">
        <v>52</v>
      </c>
      <c r="C227" s="72" t="s">
        <v>531</v>
      </c>
      <c r="D227" s="77" t="s">
        <v>175</v>
      </c>
      <c r="E227" s="77" t="s">
        <v>144</v>
      </c>
      <c r="F227" s="71">
        <v>43819</v>
      </c>
      <c r="G227" s="78">
        <v>2742753.5</v>
      </c>
      <c r="H227" s="78">
        <v>221779.98</v>
      </c>
      <c r="I227" s="78">
        <v>3072490.78</v>
      </c>
      <c r="J227" s="78">
        <v>329737.28000000003</v>
      </c>
      <c r="K227" s="79">
        <v>120</v>
      </c>
      <c r="L227" s="79">
        <v>46</v>
      </c>
      <c r="M227" s="79">
        <v>6</v>
      </c>
      <c r="N227" s="93">
        <f>(Table_OTOB_YTD[[#This Row],[CONTRACT DAYS]]+Table_OTOB_YTD[[#This Row],[DAYS ADDED]])-Table_OTOB_YTD[[#This Row],[CHARGED DAYS]]</f>
        <v>80</v>
      </c>
      <c r="O227" s="76">
        <v>1</v>
      </c>
      <c r="P227" s="76">
        <v>0</v>
      </c>
    </row>
    <row r="228" spans="2:16" x14ac:dyDescent="0.35">
      <c r="B228" s="70" t="s">
        <v>52</v>
      </c>
      <c r="C228" s="72" t="s">
        <v>532</v>
      </c>
      <c r="D228" s="77" t="s">
        <v>397</v>
      </c>
      <c r="E228" s="77" t="s">
        <v>26</v>
      </c>
      <c r="F228" s="71">
        <v>43819</v>
      </c>
      <c r="G228" s="78">
        <v>2355455.5</v>
      </c>
      <c r="H228" s="78">
        <v>876883.96</v>
      </c>
      <c r="I228" s="78">
        <v>3183218.7</v>
      </c>
      <c r="J228" s="78">
        <v>827763.19999999995</v>
      </c>
      <c r="K228" s="79">
        <v>196</v>
      </c>
      <c r="L228" s="79">
        <v>228</v>
      </c>
      <c r="M228" s="79">
        <v>32</v>
      </c>
      <c r="N228" s="93">
        <f>(Table_OTOB_YTD[[#This Row],[CONTRACT DAYS]]+Table_OTOB_YTD[[#This Row],[DAYS ADDED]])-Table_OTOB_YTD[[#This Row],[CHARGED DAYS]]</f>
        <v>0</v>
      </c>
      <c r="O228" s="76">
        <v>0</v>
      </c>
      <c r="P228" s="76">
        <v>1</v>
      </c>
    </row>
    <row r="229" spans="2:16" x14ac:dyDescent="0.35">
      <c r="B229" s="70" t="s">
        <v>38</v>
      </c>
      <c r="C229" s="72" t="s">
        <v>533</v>
      </c>
      <c r="D229" s="77" t="s">
        <v>40</v>
      </c>
      <c r="E229" s="77" t="s">
        <v>534</v>
      </c>
      <c r="F229" s="71">
        <v>43822</v>
      </c>
      <c r="G229" s="78">
        <v>1003410.95</v>
      </c>
      <c r="H229" s="78">
        <v>35073.090000000004</v>
      </c>
      <c r="I229" s="78">
        <v>1015183.4</v>
      </c>
      <c r="J229" s="78">
        <v>11772.45</v>
      </c>
      <c r="K229" s="79">
        <v>133</v>
      </c>
      <c r="L229" s="79">
        <v>174</v>
      </c>
      <c r="M229" s="79">
        <v>41</v>
      </c>
      <c r="N229" s="93">
        <f>(Table_OTOB_YTD[[#This Row],[CONTRACT DAYS]]+Table_OTOB_YTD[[#This Row],[DAYS ADDED]])-Table_OTOB_YTD[[#This Row],[CHARGED DAYS]]</f>
        <v>0</v>
      </c>
      <c r="O229" s="76">
        <v>0</v>
      </c>
      <c r="P229" s="76">
        <v>1</v>
      </c>
    </row>
    <row r="230" spans="2:16" x14ac:dyDescent="0.35">
      <c r="B230" s="70" t="s">
        <v>52</v>
      </c>
      <c r="C230" s="72" t="s">
        <v>535</v>
      </c>
      <c r="D230" s="77" t="s">
        <v>397</v>
      </c>
      <c r="E230" s="77" t="s">
        <v>108</v>
      </c>
      <c r="F230" s="71">
        <v>43822</v>
      </c>
      <c r="G230" s="78">
        <v>4606677.25</v>
      </c>
      <c r="H230" s="78">
        <v>99612.49</v>
      </c>
      <c r="I230" s="78">
        <v>4314821.18</v>
      </c>
      <c r="J230" s="78">
        <v>-291856.07</v>
      </c>
      <c r="K230" s="79">
        <v>225</v>
      </c>
      <c r="L230" s="79">
        <v>225</v>
      </c>
      <c r="M230" s="79">
        <v>0</v>
      </c>
      <c r="N230" s="93">
        <f>(Table_OTOB_YTD[[#This Row],[CONTRACT DAYS]]+Table_OTOB_YTD[[#This Row],[DAYS ADDED]])-Table_OTOB_YTD[[#This Row],[CHARGED DAYS]]</f>
        <v>0</v>
      </c>
      <c r="O230" s="76">
        <v>1</v>
      </c>
      <c r="P230" s="76">
        <v>0</v>
      </c>
    </row>
    <row r="231" spans="2:16" x14ac:dyDescent="0.35">
      <c r="B231" s="70" t="s">
        <v>133</v>
      </c>
      <c r="C231" s="72" t="s">
        <v>536</v>
      </c>
      <c r="D231" s="77" t="s">
        <v>212</v>
      </c>
      <c r="E231" s="77" t="s">
        <v>537</v>
      </c>
      <c r="F231" s="71">
        <v>43826</v>
      </c>
      <c r="G231" s="78">
        <v>1145849.3999999999</v>
      </c>
      <c r="H231" s="78">
        <v>6849</v>
      </c>
      <c r="I231" s="78">
        <v>1188155.69</v>
      </c>
      <c r="J231" s="78">
        <v>42306.29</v>
      </c>
      <c r="K231" s="79">
        <v>141</v>
      </c>
      <c r="L231" s="79">
        <v>141</v>
      </c>
      <c r="M231" s="79">
        <v>0</v>
      </c>
      <c r="N231" s="93">
        <f>(Table_OTOB_YTD[[#This Row],[CONTRACT DAYS]]+Table_OTOB_YTD[[#This Row],[DAYS ADDED]])-Table_OTOB_YTD[[#This Row],[CHARGED DAYS]]</f>
        <v>0</v>
      </c>
      <c r="O231" s="76">
        <v>1</v>
      </c>
      <c r="P231" s="76">
        <v>0</v>
      </c>
    </row>
    <row r="232" spans="2:16" x14ac:dyDescent="0.35">
      <c r="B232" s="70" t="s">
        <v>61</v>
      </c>
      <c r="C232" s="72" t="s">
        <v>538</v>
      </c>
      <c r="D232" s="77" t="s">
        <v>477</v>
      </c>
      <c r="E232" s="77" t="s">
        <v>539</v>
      </c>
      <c r="F232" s="71">
        <v>43829</v>
      </c>
      <c r="G232" s="78">
        <v>2884882.41</v>
      </c>
      <c r="H232" s="78">
        <v>24451.5</v>
      </c>
      <c r="I232" s="78">
        <v>3074045.76</v>
      </c>
      <c r="J232" s="78">
        <v>189163.35</v>
      </c>
      <c r="K232" s="79">
        <v>162</v>
      </c>
      <c r="L232" s="79">
        <v>178</v>
      </c>
      <c r="M232" s="79">
        <v>16</v>
      </c>
      <c r="N232" s="93">
        <f>(Table_OTOB_YTD[[#This Row],[CONTRACT DAYS]]+Table_OTOB_YTD[[#This Row],[DAYS ADDED]])-Table_OTOB_YTD[[#This Row],[CHARGED DAYS]]</f>
        <v>0</v>
      </c>
      <c r="O232" s="76">
        <v>1</v>
      </c>
      <c r="P232" s="76">
        <v>0</v>
      </c>
    </row>
    <row r="233" spans="2:16" x14ac:dyDescent="0.35">
      <c r="B233" s="70" t="s">
        <v>61</v>
      </c>
      <c r="C233" s="72" t="s">
        <v>540</v>
      </c>
      <c r="D233" s="77" t="s">
        <v>541</v>
      </c>
      <c r="E233" s="77" t="s">
        <v>542</v>
      </c>
      <c r="F233" s="71">
        <v>43829</v>
      </c>
      <c r="G233" s="78">
        <v>1344262.92</v>
      </c>
      <c r="H233" s="78">
        <v>0</v>
      </c>
      <c r="I233" s="78">
        <v>1342204.75</v>
      </c>
      <c r="J233" s="78">
        <v>-2058.17</v>
      </c>
      <c r="K233" s="79">
        <v>112</v>
      </c>
      <c r="L233" s="79">
        <v>108</v>
      </c>
      <c r="M233" s="79">
        <v>0</v>
      </c>
      <c r="N233" s="93">
        <f>(Table_OTOB_YTD[[#This Row],[CONTRACT DAYS]]+Table_OTOB_YTD[[#This Row],[DAYS ADDED]])-Table_OTOB_YTD[[#This Row],[CHARGED DAYS]]</f>
        <v>4</v>
      </c>
      <c r="O233" s="76">
        <v>1</v>
      </c>
      <c r="P233" s="76">
        <v>0</v>
      </c>
    </row>
    <row r="234" spans="2:16" x14ac:dyDescent="0.35">
      <c r="B234" s="70" t="s">
        <v>38</v>
      </c>
      <c r="C234" s="72" t="s">
        <v>543</v>
      </c>
      <c r="D234" s="77" t="s">
        <v>105</v>
      </c>
      <c r="E234" s="77" t="s">
        <v>245</v>
      </c>
      <c r="F234" s="71">
        <v>43830</v>
      </c>
      <c r="G234" s="78">
        <v>15229273.9</v>
      </c>
      <c r="H234" s="78">
        <v>860634.92</v>
      </c>
      <c r="I234" s="78">
        <v>16195292.6</v>
      </c>
      <c r="J234" s="78">
        <v>966018.7</v>
      </c>
      <c r="K234" s="79">
        <v>486</v>
      </c>
      <c r="L234" s="79">
        <v>504</v>
      </c>
      <c r="M234" s="79">
        <v>21</v>
      </c>
      <c r="N234" s="93">
        <f>(Table_OTOB_YTD[[#This Row],[CONTRACT DAYS]]+Table_OTOB_YTD[[#This Row],[DAYS ADDED]])-Table_OTOB_YTD[[#This Row],[CHARGED DAYS]]</f>
        <v>3</v>
      </c>
      <c r="O234" s="76">
        <v>1</v>
      </c>
      <c r="P234" s="76">
        <v>0</v>
      </c>
    </row>
    <row r="235" spans="2:16" x14ac:dyDescent="0.35">
      <c r="B235" s="70" t="s">
        <v>38</v>
      </c>
      <c r="C235" s="72" t="s">
        <v>544</v>
      </c>
      <c r="D235" s="77" t="s">
        <v>38</v>
      </c>
      <c r="E235" s="77" t="s">
        <v>545</v>
      </c>
      <c r="F235" s="71">
        <v>43830</v>
      </c>
      <c r="G235" s="78">
        <v>906208.75</v>
      </c>
      <c r="H235" s="78">
        <v>158515.16</v>
      </c>
      <c r="I235" s="78">
        <v>1083048.05</v>
      </c>
      <c r="J235" s="78">
        <v>176839.3</v>
      </c>
      <c r="K235" s="79">
        <v>80</v>
      </c>
      <c r="L235" s="79">
        <v>103</v>
      </c>
      <c r="M235" s="79">
        <v>25</v>
      </c>
      <c r="N235" s="93">
        <f>(Table_OTOB_YTD[[#This Row],[CONTRACT DAYS]]+Table_OTOB_YTD[[#This Row],[DAYS ADDED]])-Table_OTOB_YTD[[#This Row],[CHARGED DAYS]]</f>
        <v>2</v>
      </c>
      <c r="O235" s="76">
        <v>0</v>
      </c>
      <c r="P235" s="76">
        <v>1</v>
      </c>
    </row>
    <row r="236" spans="2:16" x14ac:dyDescent="0.35">
      <c r="B236" s="70" t="s">
        <v>38</v>
      </c>
      <c r="C236" s="72" t="s">
        <v>546</v>
      </c>
      <c r="D236" s="77" t="s">
        <v>419</v>
      </c>
      <c r="E236" s="77" t="s">
        <v>547</v>
      </c>
      <c r="F236" s="71">
        <v>43830</v>
      </c>
      <c r="G236" s="78">
        <v>1098460.5</v>
      </c>
      <c r="H236" s="78">
        <v>0</v>
      </c>
      <c r="I236" s="78">
        <v>1077898.67</v>
      </c>
      <c r="J236" s="78">
        <v>-20561.830000000002</v>
      </c>
      <c r="K236" s="79">
        <v>40</v>
      </c>
      <c r="L236" s="79">
        <v>35</v>
      </c>
      <c r="M236" s="79">
        <v>0</v>
      </c>
      <c r="N236" s="93">
        <f>(Table_OTOB_YTD[[#This Row],[CONTRACT DAYS]]+Table_OTOB_YTD[[#This Row],[DAYS ADDED]])-Table_OTOB_YTD[[#This Row],[CHARGED DAYS]]</f>
        <v>5</v>
      </c>
      <c r="O236" s="76">
        <v>1</v>
      </c>
      <c r="P236" s="76">
        <v>0</v>
      </c>
    </row>
    <row r="237" spans="2:16" x14ac:dyDescent="0.35">
      <c r="B237" s="70" t="s">
        <v>38</v>
      </c>
      <c r="C237" s="72" t="s">
        <v>548</v>
      </c>
      <c r="D237" s="77" t="s">
        <v>105</v>
      </c>
      <c r="E237" s="77" t="s">
        <v>549</v>
      </c>
      <c r="F237" s="71">
        <v>43832</v>
      </c>
      <c r="G237" s="78">
        <v>35390958.310000002</v>
      </c>
      <c r="H237" s="78">
        <v>1894432.4500000002</v>
      </c>
      <c r="I237" s="78">
        <v>35933122.719999999</v>
      </c>
      <c r="J237" s="78">
        <v>542164.41</v>
      </c>
      <c r="K237" s="79">
        <v>755</v>
      </c>
      <c r="L237" s="79">
        <v>931</v>
      </c>
      <c r="M237" s="79">
        <v>176</v>
      </c>
      <c r="N237" s="93">
        <f>(Table_OTOB_YTD[[#This Row],[CONTRACT DAYS]]+Table_OTOB_YTD[[#This Row],[DAYS ADDED]])-Table_OTOB_YTD[[#This Row],[CHARGED DAYS]]</f>
        <v>0</v>
      </c>
      <c r="O237" s="76">
        <v>0</v>
      </c>
      <c r="P237" s="76">
        <v>1</v>
      </c>
    </row>
    <row r="238" spans="2:16" x14ac:dyDescent="0.35">
      <c r="B238" s="70" t="s">
        <v>34</v>
      </c>
      <c r="C238" s="72" t="s">
        <v>550</v>
      </c>
      <c r="D238" s="77" t="s">
        <v>99</v>
      </c>
      <c r="E238" s="77" t="s">
        <v>165</v>
      </c>
      <c r="F238" s="71">
        <v>43832</v>
      </c>
      <c r="G238" s="78">
        <v>810416.15</v>
      </c>
      <c r="H238" s="78">
        <v>31743.360000000001</v>
      </c>
      <c r="I238" s="78">
        <v>792521.91</v>
      </c>
      <c r="J238" s="78">
        <v>-17894.240000000002</v>
      </c>
      <c r="K238" s="79">
        <v>60</v>
      </c>
      <c r="L238" s="79">
        <v>58</v>
      </c>
      <c r="M238" s="79">
        <v>0</v>
      </c>
      <c r="N238" s="93">
        <f>(Table_OTOB_YTD[[#This Row],[CONTRACT DAYS]]+Table_OTOB_YTD[[#This Row],[DAYS ADDED]])-Table_OTOB_YTD[[#This Row],[CHARGED DAYS]]</f>
        <v>2</v>
      </c>
      <c r="O238" s="76">
        <v>1</v>
      </c>
      <c r="P238" s="76">
        <v>0</v>
      </c>
    </row>
    <row r="239" spans="2:16" x14ac:dyDescent="0.35">
      <c r="B239" s="70" t="s">
        <v>19</v>
      </c>
      <c r="C239" s="72" t="s">
        <v>551</v>
      </c>
      <c r="D239" s="77" t="s">
        <v>178</v>
      </c>
      <c r="E239" s="77" t="s">
        <v>22</v>
      </c>
      <c r="F239" s="71">
        <v>43833</v>
      </c>
      <c r="G239" s="78">
        <v>1130211.5</v>
      </c>
      <c r="H239" s="78">
        <v>-41836.5</v>
      </c>
      <c r="I239" s="78">
        <v>1046674.01</v>
      </c>
      <c r="J239" s="78">
        <v>-83537.490000000005</v>
      </c>
      <c r="K239" s="79">
        <v>31</v>
      </c>
      <c r="L239" s="79">
        <v>30</v>
      </c>
      <c r="M239" s="79">
        <v>0</v>
      </c>
      <c r="N239" s="93">
        <f>(Table_OTOB_YTD[[#This Row],[CONTRACT DAYS]]+Table_OTOB_YTD[[#This Row],[DAYS ADDED]])-Table_OTOB_YTD[[#This Row],[CHARGED DAYS]]</f>
        <v>1</v>
      </c>
      <c r="O239" s="76">
        <v>1</v>
      </c>
      <c r="P239" s="76">
        <v>0</v>
      </c>
    </row>
    <row r="240" spans="2:16" x14ac:dyDescent="0.35">
      <c r="B240" s="70" t="s">
        <v>19</v>
      </c>
      <c r="C240" s="72" t="s">
        <v>552</v>
      </c>
      <c r="D240" s="77" t="s">
        <v>162</v>
      </c>
      <c r="E240" s="77" t="s">
        <v>553</v>
      </c>
      <c r="F240" s="71">
        <v>43833</v>
      </c>
      <c r="G240" s="78">
        <v>339644.9</v>
      </c>
      <c r="H240" s="78">
        <v>-43398.700000000004</v>
      </c>
      <c r="I240" s="78">
        <v>314435.52</v>
      </c>
      <c r="J240" s="78">
        <v>20082.62</v>
      </c>
      <c r="K240" s="79">
        <v>40</v>
      </c>
      <c r="L240" s="79">
        <v>40</v>
      </c>
      <c r="M240" s="79">
        <v>0</v>
      </c>
      <c r="N240" s="93">
        <f>(Table_OTOB_YTD[[#This Row],[CONTRACT DAYS]]+Table_OTOB_YTD[[#This Row],[DAYS ADDED]])-Table_OTOB_YTD[[#This Row],[CHARGED DAYS]]</f>
        <v>0</v>
      </c>
      <c r="O240" s="76">
        <v>1</v>
      </c>
      <c r="P240" s="76">
        <v>0</v>
      </c>
    </row>
    <row r="241" spans="2:16" x14ac:dyDescent="0.35">
      <c r="B241" s="70" t="s">
        <v>77</v>
      </c>
      <c r="C241" s="72" t="s">
        <v>554</v>
      </c>
      <c r="D241" s="77" t="s">
        <v>555</v>
      </c>
      <c r="E241" s="77" t="s">
        <v>200</v>
      </c>
      <c r="F241" s="71">
        <v>43833</v>
      </c>
      <c r="G241" s="78">
        <v>4475654.57</v>
      </c>
      <c r="H241" s="78">
        <v>66291.430000000008</v>
      </c>
      <c r="I241" s="78">
        <v>4819702.5999999996</v>
      </c>
      <c r="J241" s="78">
        <v>344048.03</v>
      </c>
      <c r="K241" s="79">
        <v>102</v>
      </c>
      <c r="L241" s="79">
        <v>99</v>
      </c>
      <c r="M241" s="79">
        <v>16</v>
      </c>
      <c r="N241" s="93">
        <f>(Table_OTOB_YTD[[#This Row],[CONTRACT DAYS]]+Table_OTOB_YTD[[#This Row],[DAYS ADDED]])-Table_OTOB_YTD[[#This Row],[CHARGED DAYS]]</f>
        <v>19</v>
      </c>
      <c r="O241" s="76">
        <v>1</v>
      </c>
      <c r="P241" s="76">
        <v>0</v>
      </c>
    </row>
    <row r="242" spans="2:16" x14ac:dyDescent="0.35">
      <c r="B242" s="70" t="s">
        <v>38</v>
      </c>
      <c r="C242" s="72" t="s">
        <v>556</v>
      </c>
      <c r="D242" s="77" t="s">
        <v>38</v>
      </c>
      <c r="E242" s="77" t="s">
        <v>156</v>
      </c>
      <c r="F242" s="71">
        <v>43836</v>
      </c>
      <c r="G242" s="78">
        <v>2069851.67</v>
      </c>
      <c r="H242" s="78">
        <v>-233950.64</v>
      </c>
      <c r="I242" s="78">
        <v>1764738.59</v>
      </c>
      <c r="J242" s="78">
        <v>-305113.08</v>
      </c>
      <c r="K242" s="79">
        <v>85</v>
      </c>
      <c r="L242" s="79">
        <v>98</v>
      </c>
      <c r="M242" s="79">
        <v>22</v>
      </c>
      <c r="N242" s="93">
        <f>(Table_OTOB_YTD[[#This Row],[CONTRACT DAYS]]+Table_OTOB_YTD[[#This Row],[DAYS ADDED]])-Table_OTOB_YTD[[#This Row],[CHARGED DAYS]]</f>
        <v>9</v>
      </c>
      <c r="O242" s="76">
        <v>0</v>
      </c>
      <c r="P242" s="76">
        <v>1</v>
      </c>
    </row>
    <row r="243" spans="2:16" x14ac:dyDescent="0.35">
      <c r="B243" s="70" t="s">
        <v>557</v>
      </c>
      <c r="C243" s="72" t="s">
        <v>558</v>
      </c>
      <c r="D243" s="77" t="s">
        <v>557</v>
      </c>
      <c r="E243" s="77" t="s">
        <v>26</v>
      </c>
      <c r="F243" s="71">
        <v>43836</v>
      </c>
      <c r="G243" s="78">
        <v>1408923</v>
      </c>
      <c r="H243" s="78">
        <v>66570.2</v>
      </c>
      <c r="I243" s="78">
        <v>1459697.95</v>
      </c>
      <c r="J243" s="78">
        <v>50774.95</v>
      </c>
      <c r="K243" s="79">
        <v>188</v>
      </c>
      <c r="L243" s="79">
        <v>741</v>
      </c>
      <c r="M243" s="79">
        <v>235</v>
      </c>
      <c r="N243" s="93">
        <f>(Table_OTOB_YTD[[#This Row],[CONTRACT DAYS]]+Table_OTOB_YTD[[#This Row],[DAYS ADDED]])-Table_OTOB_YTD[[#This Row],[CHARGED DAYS]]</f>
        <v>-318</v>
      </c>
      <c r="O243" s="76">
        <v>0</v>
      </c>
      <c r="P243" s="76">
        <v>1</v>
      </c>
    </row>
    <row r="244" spans="2:16" x14ac:dyDescent="0.35">
      <c r="B244" s="70" t="s">
        <v>109</v>
      </c>
      <c r="C244" s="72" t="s">
        <v>559</v>
      </c>
      <c r="D244" s="77" t="s">
        <v>111</v>
      </c>
      <c r="E244" s="77" t="s">
        <v>560</v>
      </c>
      <c r="F244" s="71">
        <v>43836</v>
      </c>
      <c r="G244" s="78">
        <v>4585130.47</v>
      </c>
      <c r="H244" s="78">
        <v>-28467.74</v>
      </c>
      <c r="I244" s="78">
        <v>4642002.75</v>
      </c>
      <c r="J244" s="78">
        <v>56872.28</v>
      </c>
      <c r="K244" s="79">
        <v>120</v>
      </c>
      <c r="L244" s="79">
        <v>118</v>
      </c>
      <c r="M244" s="79">
        <v>0</v>
      </c>
      <c r="N244" s="93">
        <f>(Table_OTOB_YTD[[#This Row],[CONTRACT DAYS]]+Table_OTOB_YTD[[#This Row],[DAYS ADDED]])-Table_OTOB_YTD[[#This Row],[CHARGED DAYS]]</f>
        <v>2</v>
      </c>
      <c r="O244" s="76">
        <v>1</v>
      </c>
      <c r="P244" s="76">
        <v>0</v>
      </c>
    </row>
    <row r="245" spans="2:16" x14ac:dyDescent="0.35">
      <c r="B245" s="70" t="s">
        <v>109</v>
      </c>
      <c r="C245" s="72" t="s">
        <v>561</v>
      </c>
      <c r="D245" s="77" t="s">
        <v>114</v>
      </c>
      <c r="E245" s="77" t="s">
        <v>560</v>
      </c>
      <c r="F245" s="71">
        <v>43836</v>
      </c>
      <c r="G245" s="78">
        <v>13996560.689999999</v>
      </c>
      <c r="H245" s="78">
        <v>2160741.4500000002</v>
      </c>
      <c r="I245" s="78">
        <v>16266064.58</v>
      </c>
      <c r="J245" s="78">
        <v>1847108.42</v>
      </c>
      <c r="K245" s="79">
        <v>357</v>
      </c>
      <c r="L245" s="79">
        <v>417</v>
      </c>
      <c r="M245" s="79">
        <v>64</v>
      </c>
      <c r="N245" s="93">
        <f>(Table_OTOB_YTD[[#This Row],[CONTRACT DAYS]]+Table_OTOB_YTD[[#This Row],[DAYS ADDED]])-Table_OTOB_YTD[[#This Row],[CHARGED DAYS]]</f>
        <v>4</v>
      </c>
      <c r="O245" s="76">
        <v>0</v>
      </c>
      <c r="P245" s="76">
        <v>1</v>
      </c>
    </row>
    <row r="246" spans="2:16" x14ac:dyDescent="0.35">
      <c r="B246" s="70" t="s">
        <v>409</v>
      </c>
      <c r="C246" s="72" t="s">
        <v>562</v>
      </c>
      <c r="D246" s="77" t="s">
        <v>563</v>
      </c>
      <c r="E246" s="77" t="s">
        <v>33</v>
      </c>
      <c r="F246" s="71">
        <v>43836</v>
      </c>
      <c r="G246" s="78">
        <v>3060704.83</v>
      </c>
      <c r="H246" s="78">
        <v>0</v>
      </c>
      <c r="I246" s="78">
        <v>2874466.54</v>
      </c>
      <c r="J246" s="78">
        <v>-186238.29</v>
      </c>
      <c r="K246" s="79">
        <v>32</v>
      </c>
      <c r="L246" s="79">
        <v>17</v>
      </c>
      <c r="M246" s="79">
        <v>0</v>
      </c>
      <c r="N246" s="93">
        <f>(Table_OTOB_YTD[[#This Row],[CONTRACT DAYS]]+Table_OTOB_YTD[[#This Row],[DAYS ADDED]])-Table_OTOB_YTD[[#This Row],[CHARGED DAYS]]</f>
        <v>15</v>
      </c>
      <c r="O246" s="76">
        <v>1</v>
      </c>
      <c r="P246" s="76">
        <v>0</v>
      </c>
    </row>
    <row r="247" spans="2:16" x14ac:dyDescent="0.35">
      <c r="B247" s="70" t="s">
        <v>409</v>
      </c>
      <c r="C247" s="72" t="s">
        <v>564</v>
      </c>
      <c r="D247" s="77" t="s">
        <v>411</v>
      </c>
      <c r="E247" s="77" t="s">
        <v>565</v>
      </c>
      <c r="F247" s="71">
        <v>43836</v>
      </c>
      <c r="G247" s="78">
        <v>4500317.8600000003</v>
      </c>
      <c r="H247" s="78">
        <v>298365.03000000003</v>
      </c>
      <c r="I247" s="78">
        <v>4489152.42</v>
      </c>
      <c r="J247" s="78">
        <v>-11165.44</v>
      </c>
      <c r="K247" s="79">
        <v>90</v>
      </c>
      <c r="L247" s="79">
        <v>132</v>
      </c>
      <c r="M247" s="79">
        <v>2</v>
      </c>
      <c r="N247" s="93">
        <f>(Table_OTOB_YTD[[#This Row],[CONTRACT DAYS]]+Table_OTOB_YTD[[#This Row],[DAYS ADDED]])-Table_OTOB_YTD[[#This Row],[CHARGED DAYS]]</f>
        <v>-40</v>
      </c>
      <c r="O247" s="76">
        <v>0</v>
      </c>
      <c r="P247" s="76">
        <v>1</v>
      </c>
    </row>
    <row r="248" spans="2:16" x14ac:dyDescent="0.35">
      <c r="B248" s="70" t="s">
        <v>34</v>
      </c>
      <c r="C248" s="72" t="s">
        <v>566</v>
      </c>
      <c r="D248" s="77" t="s">
        <v>567</v>
      </c>
      <c r="E248" s="77" t="s">
        <v>568</v>
      </c>
      <c r="F248" s="71">
        <v>43836</v>
      </c>
      <c r="G248" s="78">
        <v>777557</v>
      </c>
      <c r="H248" s="78">
        <v>12030.66</v>
      </c>
      <c r="I248" s="78">
        <v>732707.12</v>
      </c>
      <c r="J248" s="78">
        <v>-44849.88</v>
      </c>
      <c r="K248" s="79">
        <v>108</v>
      </c>
      <c r="L248" s="79">
        <v>108</v>
      </c>
      <c r="M248" s="79">
        <v>0</v>
      </c>
      <c r="N248" s="93">
        <f>(Table_OTOB_YTD[[#This Row],[CONTRACT DAYS]]+Table_OTOB_YTD[[#This Row],[DAYS ADDED]])-Table_OTOB_YTD[[#This Row],[CHARGED DAYS]]</f>
        <v>0</v>
      </c>
      <c r="O248" s="76">
        <v>1</v>
      </c>
      <c r="P248" s="76">
        <v>0</v>
      </c>
    </row>
    <row r="249" spans="2:16" x14ac:dyDescent="0.35">
      <c r="B249" s="70" t="s">
        <v>43</v>
      </c>
      <c r="C249" s="72" t="s">
        <v>569</v>
      </c>
      <c r="D249" s="77" t="s">
        <v>187</v>
      </c>
      <c r="E249" s="77" t="s">
        <v>570</v>
      </c>
      <c r="F249" s="71">
        <v>43837</v>
      </c>
      <c r="G249" s="78">
        <v>14358593.77</v>
      </c>
      <c r="H249" s="78">
        <v>2941594.64</v>
      </c>
      <c r="I249" s="78">
        <v>17238228.489999998</v>
      </c>
      <c r="J249" s="78">
        <v>2879634.72</v>
      </c>
      <c r="K249" s="79">
        <v>126</v>
      </c>
      <c r="L249" s="79">
        <v>155</v>
      </c>
      <c r="M249" s="79">
        <v>32</v>
      </c>
      <c r="N249" s="93">
        <f>(Table_OTOB_YTD[[#This Row],[CONTRACT DAYS]]+Table_OTOB_YTD[[#This Row],[DAYS ADDED]])-Table_OTOB_YTD[[#This Row],[CHARGED DAYS]]</f>
        <v>3</v>
      </c>
      <c r="O249" s="76">
        <v>0</v>
      </c>
      <c r="P249" s="76">
        <v>1</v>
      </c>
    </row>
    <row r="250" spans="2:16" x14ac:dyDescent="0.35">
      <c r="B250" s="70" t="s">
        <v>235</v>
      </c>
      <c r="C250" s="72" t="s">
        <v>571</v>
      </c>
      <c r="D250" s="77" t="s">
        <v>572</v>
      </c>
      <c r="E250" s="77" t="s">
        <v>520</v>
      </c>
      <c r="F250" s="71">
        <v>43837</v>
      </c>
      <c r="G250" s="78">
        <v>720100</v>
      </c>
      <c r="H250" s="78">
        <v>10880</v>
      </c>
      <c r="I250" s="78">
        <v>766384</v>
      </c>
      <c r="J250" s="78">
        <v>46284</v>
      </c>
      <c r="K250" s="79">
        <v>46</v>
      </c>
      <c r="L250" s="79">
        <v>46</v>
      </c>
      <c r="M250" s="79">
        <v>0</v>
      </c>
      <c r="N250" s="93">
        <f>(Table_OTOB_YTD[[#This Row],[CONTRACT DAYS]]+Table_OTOB_YTD[[#This Row],[DAYS ADDED]])-Table_OTOB_YTD[[#This Row],[CHARGED DAYS]]</f>
        <v>0</v>
      </c>
      <c r="O250" s="76">
        <v>1</v>
      </c>
      <c r="P250" s="76">
        <v>0</v>
      </c>
    </row>
    <row r="251" spans="2:16" x14ac:dyDescent="0.35">
      <c r="B251" s="70" t="s">
        <v>52</v>
      </c>
      <c r="C251" s="72" t="s">
        <v>573</v>
      </c>
      <c r="D251" s="77" t="s">
        <v>54</v>
      </c>
      <c r="E251" s="77" t="s">
        <v>574</v>
      </c>
      <c r="F251" s="71">
        <v>43837</v>
      </c>
      <c r="G251" s="78">
        <v>739231.01</v>
      </c>
      <c r="H251" s="78">
        <v>11498.31</v>
      </c>
      <c r="I251" s="78">
        <v>770717.87</v>
      </c>
      <c r="J251" s="78">
        <v>31486.86</v>
      </c>
      <c r="K251" s="79">
        <v>50</v>
      </c>
      <c r="L251" s="79">
        <v>62</v>
      </c>
      <c r="M251" s="79">
        <v>3</v>
      </c>
      <c r="N251" s="93">
        <f>(Table_OTOB_YTD[[#This Row],[CONTRACT DAYS]]+Table_OTOB_YTD[[#This Row],[DAYS ADDED]])-Table_OTOB_YTD[[#This Row],[CHARGED DAYS]]</f>
        <v>-9</v>
      </c>
      <c r="O251" s="76">
        <v>0</v>
      </c>
      <c r="P251" s="76">
        <v>1</v>
      </c>
    </row>
    <row r="252" spans="2:16" x14ac:dyDescent="0.35">
      <c r="B252" s="70" t="s">
        <v>347</v>
      </c>
      <c r="C252" s="72" t="s">
        <v>575</v>
      </c>
      <c r="D252" s="77" t="s">
        <v>576</v>
      </c>
      <c r="E252" s="77" t="s">
        <v>404</v>
      </c>
      <c r="F252" s="71">
        <v>43838</v>
      </c>
      <c r="G252" s="78">
        <v>420994.5</v>
      </c>
      <c r="H252" s="78">
        <v>0</v>
      </c>
      <c r="I252" s="78">
        <v>424564.24</v>
      </c>
      <c r="J252" s="78">
        <v>3569.74</v>
      </c>
      <c r="K252" s="79">
        <v>80</v>
      </c>
      <c r="L252" s="79">
        <v>71</v>
      </c>
      <c r="M252" s="79">
        <v>0</v>
      </c>
      <c r="N252" s="93">
        <f>(Table_OTOB_YTD[[#This Row],[CONTRACT DAYS]]+Table_OTOB_YTD[[#This Row],[DAYS ADDED]])-Table_OTOB_YTD[[#This Row],[CHARGED DAYS]]</f>
        <v>9</v>
      </c>
      <c r="O252" s="76">
        <v>1</v>
      </c>
      <c r="P252" s="76">
        <v>0</v>
      </c>
    </row>
    <row r="253" spans="2:16" x14ac:dyDescent="0.35">
      <c r="B253" s="70" t="s">
        <v>77</v>
      </c>
      <c r="C253" s="72" t="s">
        <v>577</v>
      </c>
      <c r="D253" s="77" t="s">
        <v>82</v>
      </c>
      <c r="E253" s="77" t="s">
        <v>578</v>
      </c>
      <c r="F253" s="71">
        <v>43838</v>
      </c>
      <c r="G253" s="78">
        <v>4475438</v>
      </c>
      <c r="H253" s="78">
        <v>5501.97</v>
      </c>
      <c r="I253" s="78">
        <v>4424149.96</v>
      </c>
      <c r="J253" s="78">
        <v>-51288.04</v>
      </c>
      <c r="K253" s="79">
        <v>155</v>
      </c>
      <c r="L253" s="79">
        <v>148</v>
      </c>
      <c r="M253" s="79">
        <v>0</v>
      </c>
      <c r="N253" s="93">
        <f>(Table_OTOB_YTD[[#This Row],[CONTRACT DAYS]]+Table_OTOB_YTD[[#This Row],[DAYS ADDED]])-Table_OTOB_YTD[[#This Row],[CHARGED DAYS]]</f>
        <v>7</v>
      </c>
      <c r="O253" s="76">
        <v>1</v>
      </c>
      <c r="P253" s="76">
        <v>0</v>
      </c>
    </row>
    <row r="254" spans="2:16" x14ac:dyDescent="0.35">
      <c r="B254" s="70" t="s">
        <v>43</v>
      </c>
      <c r="C254" s="72" t="s">
        <v>579</v>
      </c>
      <c r="D254" s="77" t="s">
        <v>580</v>
      </c>
      <c r="E254" s="77" t="s">
        <v>85</v>
      </c>
      <c r="F254" s="71">
        <v>43839</v>
      </c>
      <c r="G254" s="78">
        <v>6592271.7800000003</v>
      </c>
      <c r="H254" s="78">
        <v>940903.67</v>
      </c>
      <c r="I254" s="78">
        <v>7469736.2300000004</v>
      </c>
      <c r="J254" s="78">
        <v>877464.45</v>
      </c>
      <c r="K254" s="79">
        <v>303</v>
      </c>
      <c r="L254" s="79">
        <v>482</v>
      </c>
      <c r="M254" s="79">
        <v>179</v>
      </c>
      <c r="N254" s="93">
        <f>(Table_OTOB_YTD[[#This Row],[CONTRACT DAYS]]+Table_OTOB_YTD[[#This Row],[DAYS ADDED]])-Table_OTOB_YTD[[#This Row],[CHARGED DAYS]]</f>
        <v>0</v>
      </c>
      <c r="O254" s="76">
        <v>0</v>
      </c>
      <c r="P254" s="76">
        <v>1</v>
      </c>
    </row>
    <row r="255" spans="2:16" x14ac:dyDescent="0.35">
      <c r="B255" s="70" t="s">
        <v>52</v>
      </c>
      <c r="C255" s="72" t="s">
        <v>581</v>
      </c>
      <c r="D255" s="77" t="s">
        <v>66</v>
      </c>
      <c r="E255" s="77" t="s">
        <v>55</v>
      </c>
      <c r="F255" s="71">
        <v>43839</v>
      </c>
      <c r="G255" s="78">
        <v>14140387.279999999</v>
      </c>
      <c r="H255" s="78">
        <v>408296.47000000003</v>
      </c>
      <c r="I255" s="78">
        <v>13169617.51</v>
      </c>
      <c r="J255" s="78">
        <v>-970769.77</v>
      </c>
      <c r="K255" s="79">
        <v>109</v>
      </c>
      <c r="L255" s="79">
        <v>109</v>
      </c>
      <c r="M255" s="79">
        <v>0</v>
      </c>
      <c r="N255" s="93">
        <f>(Table_OTOB_YTD[[#This Row],[CONTRACT DAYS]]+Table_OTOB_YTD[[#This Row],[DAYS ADDED]])-Table_OTOB_YTD[[#This Row],[CHARGED DAYS]]</f>
        <v>0</v>
      </c>
      <c r="O255" s="76">
        <v>1</v>
      </c>
      <c r="P255" s="76">
        <v>0</v>
      </c>
    </row>
    <row r="256" spans="2:16" x14ac:dyDescent="0.35">
      <c r="B256" s="70" t="s">
        <v>68</v>
      </c>
      <c r="C256" s="72" t="s">
        <v>582</v>
      </c>
      <c r="D256" s="77" t="s">
        <v>583</v>
      </c>
      <c r="E256" s="77" t="s">
        <v>33</v>
      </c>
      <c r="F256" s="71">
        <v>43840</v>
      </c>
      <c r="G256" s="78">
        <v>19106794.539999999</v>
      </c>
      <c r="H256" s="78">
        <v>174410.14</v>
      </c>
      <c r="I256" s="78">
        <v>19258493.219999999</v>
      </c>
      <c r="J256" s="78">
        <v>151698.68</v>
      </c>
      <c r="K256" s="79">
        <v>605</v>
      </c>
      <c r="L256" s="79">
        <v>850</v>
      </c>
      <c r="M256" s="79">
        <v>0</v>
      </c>
      <c r="N256" s="93">
        <f>(Table_OTOB_YTD[[#This Row],[CONTRACT DAYS]]+Table_OTOB_YTD[[#This Row],[DAYS ADDED]])-Table_OTOB_YTD[[#This Row],[CHARGED DAYS]]</f>
        <v>-245</v>
      </c>
      <c r="O256" s="76">
        <v>0</v>
      </c>
      <c r="P256" s="76">
        <v>1</v>
      </c>
    </row>
    <row r="257" spans="2:16" x14ac:dyDescent="0.35">
      <c r="B257" s="70" t="s">
        <v>52</v>
      </c>
      <c r="C257" s="72" t="s">
        <v>584</v>
      </c>
      <c r="D257" s="77" t="s">
        <v>397</v>
      </c>
      <c r="E257" s="77" t="s">
        <v>585</v>
      </c>
      <c r="F257" s="71">
        <v>43840</v>
      </c>
      <c r="G257" s="78">
        <v>1834284.72</v>
      </c>
      <c r="H257" s="78">
        <v>-168107.48</v>
      </c>
      <c r="I257" s="78">
        <v>1792589.39</v>
      </c>
      <c r="J257" s="78">
        <v>-41695.33</v>
      </c>
      <c r="K257" s="79">
        <v>60</v>
      </c>
      <c r="L257" s="79">
        <v>60</v>
      </c>
      <c r="M257" s="79">
        <v>0</v>
      </c>
      <c r="N257" s="93">
        <f>(Table_OTOB_YTD[[#This Row],[CONTRACT DAYS]]+Table_OTOB_YTD[[#This Row],[DAYS ADDED]])-Table_OTOB_YTD[[#This Row],[CHARGED DAYS]]</f>
        <v>0</v>
      </c>
      <c r="O257" s="76">
        <v>1</v>
      </c>
      <c r="P257" s="76">
        <v>0</v>
      </c>
    </row>
    <row r="258" spans="2:16" x14ac:dyDescent="0.35">
      <c r="B258" s="70" t="s">
        <v>46</v>
      </c>
      <c r="C258" s="72" t="s">
        <v>586</v>
      </c>
      <c r="D258" s="77" t="s">
        <v>48</v>
      </c>
      <c r="E258" s="77" t="s">
        <v>26</v>
      </c>
      <c r="F258" s="71">
        <v>43843</v>
      </c>
      <c r="G258" s="78">
        <v>1319985</v>
      </c>
      <c r="H258" s="78">
        <v>138991.39000000001</v>
      </c>
      <c r="I258" s="78">
        <v>1364208.59</v>
      </c>
      <c r="J258" s="78">
        <v>44223.59</v>
      </c>
      <c r="K258" s="79">
        <v>144</v>
      </c>
      <c r="L258" s="79">
        <v>182</v>
      </c>
      <c r="M258" s="79">
        <v>41</v>
      </c>
      <c r="N258" s="93">
        <f>(Table_OTOB_YTD[[#This Row],[CONTRACT DAYS]]+Table_OTOB_YTD[[#This Row],[DAYS ADDED]])-Table_OTOB_YTD[[#This Row],[CHARGED DAYS]]</f>
        <v>3</v>
      </c>
      <c r="O258" s="76">
        <v>0</v>
      </c>
      <c r="P258" s="76">
        <v>1</v>
      </c>
    </row>
    <row r="259" spans="2:16" x14ac:dyDescent="0.35">
      <c r="B259" s="70" t="s">
        <v>43</v>
      </c>
      <c r="C259" s="72" t="s">
        <v>587</v>
      </c>
      <c r="D259" s="77" t="s">
        <v>203</v>
      </c>
      <c r="E259" s="77" t="s">
        <v>588</v>
      </c>
      <c r="F259" s="71">
        <v>43843</v>
      </c>
      <c r="G259" s="78">
        <v>1866926.4500000002</v>
      </c>
      <c r="H259" s="78">
        <v>179321.76</v>
      </c>
      <c r="I259" s="78">
        <v>1745360.58</v>
      </c>
      <c r="J259" s="78">
        <v>-121565.87</v>
      </c>
      <c r="K259" s="79">
        <v>41</v>
      </c>
      <c r="L259" s="79">
        <v>54</v>
      </c>
      <c r="M259" s="79">
        <v>10</v>
      </c>
      <c r="N259" s="93">
        <f>(Table_OTOB_YTD[[#This Row],[CONTRACT DAYS]]+Table_OTOB_YTD[[#This Row],[DAYS ADDED]])-Table_OTOB_YTD[[#This Row],[CHARGED DAYS]]</f>
        <v>-3</v>
      </c>
      <c r="O259" s="76">
        <v>0</v>
      </c>
      <c r="P259" s="76">
        <v>1</v>
      </c>
    </row>
    <row r="260" spans="2:16" x14ac:dyDescent="0.35">
      <c r="B260" s="70" t="s">
        <v>109</v>
      </c>
      <c r="C260" s="72" t="s">
        <v>589</v>
      </c>
      <c r="D260" s="77" t="s">
        <v>114</v>
      </c>
      <c r="E260" s="77" t="s">
        <v>590</v>
      </c>
      <c r="F260" s="71">
        <v>43843</v>
      </c>
      <c r="G260" s="78">
        <v>13293900.01</v>
      </c>
      <c r="H260" s="78">
        <v>1013858.57</v>
      </c>
      <c r="I260" s="78">
        <v>14471682.09</v>
      </c>
      <c r="J260" s="78">
        <v>1177782.08</v>
      </c>
      <c r="K260" s="79">
        <v>270</v>
      </c>
      <c r="L260" s="79">
        <v>382</v>
      </c>
      <c r="M260" s="79">
        <v>118</v>
      </c>
      <c r="N260" s="93">
        <f>(Table_OTOB_YTD[[#This Row],[CONTRACT DAYS]]+Table_OTOB_YTD[[#This Row],[DAYS ADDED]])-Table_OTOB_YTD[[#This Row],[CHARGED DAYS]]</f>
        <v>6</v>
      </c>
      <c r="O260" s="76">
        <v>0</v>
      </c>
      <c r="P260" s="76">
        <v>1</v>
      </c>
    </row>
    <row r="261" spans="2:16" x14ac:dyDescent="0.35">
      <c r="B261" s="70" t="s">
        <v>34</v>
      </c>
      <c r="C261" s="72" t="s">
        <v>591</v>
      </c>
      <c r="D261" s="77" t="s">
        <v>99</v>
      </c>
      <c r="E261" s="77" t="s">
        <v>592</v>
      </c>
      <c r="F261" s="71">
        <v>43843</v>
      </c>
      <c r="G261" s="78">
        <v>1258844</v>
      </c>
      <c r="H261" s="78">
        <v>1007.48</v>
      </c>
      <c r="I261" s="78">
        <v>1319329.08</v>
      </c>
      <c r="J261" s="78">
        <v>60485.08</v>
      </c>
      <c r="K261" s="79">
        <v>192</v>
      </c>
      <c r="L261" s="79">
        <v>262</v>
      </c>
      <c r="M261" s="79">
        <v>35</v>
      </c>
      <c r="N261" s="93">
        <f>(Table_OTOB_YTD[[#This Row],[CONTRACT DAYS]]+Table_OTOB_YTD[[#This Row],[DAYS ADDED]])-Table_OTOB_YTD[[#This Row],[CHARGED DAYS]]</f>
        <v>-35</v>
      </c>
      <c r="O261" s="76">
        <v>0</v>
      </c>
      <c r="P261" s="76">
        <v>1</v>
      </c>
    </row>
    <row r="262" spans="2:16" x14ac:dyDescent="0.35">
      <c r="B262" s="70" t="s">
        <v>347</v>
      </c>
      <c r="C262" s="72" t="s">
        <v>593</v>
      </c>
      <c r="D262" s="77" t="s">
        <v>594</v>
      </c>
      <c r="E262" s="77" t="s">
        <v>595</v>
      </c>
      <c r="F262" s="71">
        <v>43844</v>
      </c>
      <c r="G262" s="78">
        <v>9546218.8000000007</v>
      </c>
      <c r="H262" s="78">
        <v>-13620</v>
      </c>
      <c r="I262" s="78">
        <v>8953837.6099999994</v>
      </c>
      <c r="J262" s="78">
        <v>-592381.18999999994</v>
      </c>
      <c r="K262" s="79">
        <v>140</v>
      </c>
      <c r="L262" s="79">
        <v>105</v>
      </c>
      <c r="M262" s="79">
        <v>0</v>
      </c>
      <c r="N262" s="93">
        <f>(Table_OTOB_YTD[[#This Row],[CONTRACT DAYS]]+Table_OTOB_YTD[[#This Row],[DAYS ADDED]])-Table_OTOB_YTD[[#This Row],[CHARGED DAYS]]</f>
        <v>35</v>
      </c>
      <c r="O262" s="76">
        <v>1</v>
      </c>
      <c r="P262" s="76">
        <v>0</v>
      </c>
    </row>
    <row r="263" spans="2:16" x14ac:dyDescent="0.35">
      <c r="B263" s="70" t="s">
        <v>23</v>
      </c>
      <c r="C263" s="72" t="s">
        <v>596</v>
      </c>
      <c r="D263" s="77" t="s">
        <v>388</v>
      </c>
      <c r="E263" s="77" t="s">
        <v>120</v>
      </c>
      <c r="F263" s="71">
        <v>43844</v>
      </c>
      <c r="G263" s="78">
        <v>484857.28</v>
      </c>
      <c r="H263" s="78">
        <v>84036.19</v>
      </c>
      <c r="I263" s="78">
        <v>563059.11</v>
      </c>
      <c r="J263" s="78">
        <v>78201.83</v>
      </c>
      <c r="K263" s="79">
        <v>51</v>
      </c>
      <c r="L263" s="79">
        <v>36</v>
      </c>
      <c r="M263" s="79">
        <v>0</v>
      </c>
      <c r="N263" s="93">
        <f>(Table_OTOB_YTD[[#This Row],[CONTRACT DAYS]]+Table_OTOB_YTD[[#This Row],[DAYS ADDED]])-Table_OTOB_YTD[[#This Row],[CHARGED DAYS]]</f>
        <v>15</v>
      </c>
      <c r="O263" s="76">
        <v>1</v>
      </c>
      <c r="P263" s="76">
        <v>0</v>
      </c>
    </row>
    <row r="264" spans="2:16" x14ac:dyDescent="0.35">
      <c r="B264" s="70" t="s">
        <v>117</v>
      </c>
      <c r="C264" s="72" t="s">
        <v>597</v>
      </c>
      <c r="D264" s="77" t="s">
        <v>122</v>
      </c>
      <c r="E264" s="77" t="s">
        <v>26</v>
      </c>
      <c r="F264" s="71">
        <v>43844</v>
      </c>
      <c r="G264" s="78">
        <v>1236777.05</v>
      </c>
      <c r="H264" s="78">
        <v>-201594.69</v>
      </c>
      <c r="I264" s="78">
        <v>1035182.36</v>
      </c>
      <c r="J264" s="78">
        <v>-201594.69</v>
      </c>
      <c r="K264" s="79">
        <v>186</v>
      </c>
      <c r="L264" s="79">
        <v>216</v>
      </c>
      <c r="M264" s="79">
        <v>30</v>
      </c>
      <c r="N264" s="93">
        <f>(Table_OTOB_YTD[[#This Row],[CONTRACT DAYS]]+Table_OTOB_YTD[[#This Row],[DAYS ADDED]])-Table_OTOB_YTD[[#This Row],[CHARGED DAYS]]</f>
        <v>0</v>
      </c>
      <c r="O264" s="76">
        <v>0</v>
      </c>
      <c r="P264" s="76">
        <v>1</v>
      </c>
    </row>
    <row r="265" spans="2:16" x14ac:dyDescent="0.35">
      <c r="B265" s="70" t="s">
        <v>109</v>
      </c>
      <c r="C265" s="72" t="s">
        <v>598</v>
      </c>
      <c r="D265" s="77" t="s">
        <v>500</v>
      </c>
      <c r="E265" s="77" t="s">
        <v>501</v>
      </c>
      <c r="F265" s="71">
        <v>43845</v>
      </c>
      <c r="G265" s="78">
        <v>1534308.55</v>
      </c>
      <c r="H265" s="78">
        <v>17504.3</v>
      </c>
      <c r="I265" s="78">
        <v>1604417.09</v>
      </c>
      <c r="J265" s="78">
        <v>70108.539999999994</v>
      </c>
      <c r="K265" s="79">
        <v>60</v>
      </c>
      <c r="L265" s="79">
        <v>65</v>
      </c>
      <c r="M265" s="79">
        <v>2</v>
      </c>
      <c r="N265" s="93">
        <f>(Table_OTOB_YTD[[#This Row],[CONTRACT DAYS]]+Table_OTOB_YTD[[#This Row],[DAYS ADDED]])-Table_OTOB_YTD[[#This Row],[CHARGED DAYS]]</f>
        <v>-3</v>
      </c>
      <c r="O265" s="76">
        <v>1</v>
      </c>
      <c r="P265" s="76">
        <v>0</v>
      </c>
    </row>
    <row r="266" spans="2:16" x14ac:dyDescent="0.35">
      <c r="B266" s="70" t="s">
        <v>109</v>
      </c>
      <c r="C266" s="72" t="s">
        <v>599</v>
      </c>
      <c r="D266" s="77" t="s">
        <v>500</v>
      </c>
      <c r="E266" s="77" t="s">
        <v>600</v>
      </c>
      <c r="F266" s="71">
        <v>43845</v>
      </c>
      <c r="G266" s="78">
        <v>2336954.31</v>
      </c>
      <c r="H266" s="78">
        <v>7606.29</v>
      </c>
      <c r="I266" s="78">
        <v>2357746.04</v>
      </c>
      <c r="J266" s="78">
        <v>20791.73</v>
      </c>
      <c r="K266" s="79">
        <v>138</v>
      </c>
      <c r="L266" s="79">
        <v>152</v>
      </c>
      <c r="M266" s="79">
        <v>15</v>
      </c>
      <c r="N266" s="93">
        <f>(Table_OTOB_YTD[[#This Row],[CONTRACT DAYS]]+Table_OTOB_YTD[[#This Row],[DAYS ADDED]])-Table_OTOB_YTD[[#This Row],[CHARGED DAYS]]</f>
        <v>1</v>
      </c>
      <c r="O266" s="76">
        <v>0</v>
      </c>
      <c r="P266" s="76">
        <v>1</v>
      </c>
    </row>
    <row r="267" spans="2:16" x14ac:dyDescent="0.35">
      <c r="B267" s="70" t="s">
        <v>180</v>
      </c>
      <c r="C267" s="72" t="s">
        <v>601</v>
      </c>
      <c r="D267" s="77" t="s">
        <v>602</v>
      </c>
      <c r="E267" s="77" t="s">
        <v>295</v>
      </c>
      <c r="F267" s="71">
        <v>43845</v>
      </c>
      <c r="G267" s="78">
        <v>6100851.2400000002</v>
      </c>
      <c r="H267" s="78">
        <v>-599823.05000000005</v>
      </c>
      <c r="I267" s="78">
        <v>5455763.6500000004</v>
      </c>
      <c r="J267" s="78">
        <v>-645087.59</v>
      </c>
      <c r="K267" s="79">
        <v>70</v>
      </c>
      <c r="L267" s="79">
        <v>39</v>
      </c>
      <c r="M267" s="79">
        <v>0</v>
      </c>
      <c r="N267" s="93">
        <f>(Table_OTOB_YTD[[#This Row],[CONTRACT DAYS]]+Table_OTOB_YTD[[#This Row],[DAYS ADDED]])-Table_OTOB_YTD[[#This Row],[CHARGED DAYS]]</f>
        <v>31</v>
      </c>
      <c r="O267" s="76">
        <v>1</v>
      </c>
      <c r="P267" s="76">
        <v>0</v>
      </c>
    </row>
    <row r="268" spans="2:16" x14ac:dyDescent="0.35">
      <c r="B268" s="70" t="s">
        <v>117</v>
      </c>
      <c r="C268" s="72" t="s">
        <v>603</v>
      </c>
      <c r="D268" s="77" t="s">
        <v>514</v>
      </c>
      <c r="E268" s="77" t="s">
        <v>604</v>
      </c>
      <c r="F268" s="71">
        <v>43845</v>
      </c>
      <c r="G268" s="78">
        <v>9674310.4800000004</v>
      </c>
      <c r="H268" s="78">
        <v>1022368.24</v>
      </c>
      <c r="I268" s="78">
        <v>10806438.42</v>
      </c>
      <c r="J268" s="78">
        <v>1132127.94</v>
      </c>
      <c r="K268" s="79">
        <v>65</v>
      </c>
      <c r="L268" s="79">
        <v>65</v>
      </c>
      <c r="M268" s="79">
        <v>0</v>
      </c>
      <c r="N268" s="93">
        <f>(Table_OTOB_YTD[[#This Row],[CONTRACT DAYS]]+Table_OTOB_YTD[[#This Row],[DAYS ADDED]])-Table_OTOB_YTD[[#This Row],[CHARGED DAYS]]</f>
        <v>0</v>
      </c>
      <c r="O268" s="76">
        <v>1</v>
      </c>
      <c r="P268" s="76">
        <v>0</v>
      </c>
    </row>
    <row r="269" spans="2:16" x14ac:dyDescent="0.35">
      <c r="B269" s="70" t="s">
        <v>23</v>
      </c>
      <c r="C269" s="72" t="s">
        <v>605</v>
      </c>
      <c r="D269" s="77" t="s">
        <v>52</v>
      </c>
      <c r="E269" s="77" t="s">
        <v>606</v>
      </c>
      <c r="F269" s="71">
        <v>43847</v>
      </c>
      <c r="G269" s="78">
        <v>458347.10000000003</v>
      </c>
      <c r="H269" s="78">
        <v>-13024.33</v>
      </c>
      <c r="I269" s="78">
        <v>487735.6</v>
      </c>
      <c r="J269" s="78">
        <v>29388.5</v>
      </c>
      <c r="K269" s="79">
        <v>44</v>
      </c>
      <c r="L269" s="79">
        <v>58</v>
      </c>
      <c r="M269" s="79">
        <v>14</v>
      </c>
      <c r="N269" s="93">
        <f>(Table_OTOB_YTD[[#This Row],[CONTRACT DAYS]]+Table_OTOB_YTD[[#This Row],[DAYS ADDED]])-Table_OTOB_YTD[[#This Row],[CHARGED DAYS]]</f>
        <v>0</v>
      </c>
      <c r="O269" s="76">
        <v>0</v>
      </c>
      <c r="P269" s="76">
        <v>1</v>
      </c>
    </row>
    <row r="270" spans="2:16" x14ac:dyDescent="0.35">
      <c r="B270" s="70" t="s">
        <v>43</v>
      </c>
      <c r="C270" s="72" t="s">
        <v>607</v>
      </c>
      <c r="D270" s="77" t="s">
        <v>580</v>
      </c>
      <c r="E270" s="77" t="s">
        <v>85</v>
      </c>
      <c r="F270" s="71">
        <v>43847</v>
      </c>
      <c r="G270" s="78">
        <v>24891249.309999999</v>
      </c>
      <c r="H270" s="78">
        <v>5582005.8600000003</v>
      </c>
      <c r="I270" s="78">
        <v>30961297.949999999</v>
      </c>
      <c r="J270" s="78">
        <v>6070048.6399999997</v>
      </c>
      <c r="K270" s="79">
        <v>367</v>
      </c>
      <c r="L270" s="79">
        <v>377</v>
      </c>
      <c r="M270" s="79">
        <v>51</v>
      </c>
      <c r="N270" s="93">
        <f>(Table_OTOB_YTD[[#This Row],[CONTRACT DAYS]]+Table_OTOB_YTD[[#This Row],[DAYS ADDED]])-Table_OTOB_YTD[[#This Row],[CHARGED DAYS]]</f>
        <v>41</v>
      </c>
      <c r="O270" s="76">
        <v>1</v>
      </c>
      <c r="P270" s="76">
        <v>0</v>
      </c>
    </row>
    <row r="271" spans="2:16" x14ac:dyDescent="0.35">
      <c r="B271" s="70" t="s">
        <v>180</v>
      </c>
      <c r="C271" s="72" t="s">
        <v>608</v>
      </c>
      <c r="D271" s="77" t="s">
        <v>609</v>
      </c>
      <c r="E271" s="77" t="s">
        <v>610</v>
      </c>
      <c r="F271" s="71">
        <v>43847</v>
      </c>
      <c r="G271" s="78">
        <v>3064537</v>
      </c>
      <c r="H271" s="78">
        <v>-1491385</v>
      </c>
      <c r="I271" s="78">
        <v>1491865.75</v>
      </c>
      <c r="J271" s="78">
        <v>-1572671.25</v>
      </c>
      <c r="K271" s="79">
        <v>288</v>
      </c>
      <c r="L271" s="79">
        <v>218</v>
      </c>
      <c r="M271" s="79">
        <v>0</v>
      </c>
      <c r="N271" s="93">
        <f>(Table_OTOB_YTD[[#This Row],[CONTRACT DAYS]]+Table_OTOB_YTD[[#This Row],[DAYS ADDED]])-Table_OTOB_YTD[[#This Row],[CHARGED DAYS]]</f>
        <v>70</v>
      </c>
      <c r="O271" s="76">
        <v>1</v>
      </c>
      <c r="P271" s="76">
        <v>0</v>
      </c>
    </row>
    <row r="272" spans="2:16" x14ac:dyDescent="0.35">
      <c r="B272" s="70" t="s">
        <v>188</v>
      </c>
      <c r="C272" s="72" t="s">
        <v>611</v>
      </c>
      <c r="D272" s="77" t="s">
        <v>392</v>
      </c>
      <c r="E272" s="77" t="s">
        <v>612</v>
      </c>
      <c r="F272" s="71">
        <v>43847</v>
      </c>
      <c r="G272" s="78">
        <v>8191797.9100000001</v>
      </c>
      <c r="H272" s="78">
        <v>130789.24</v>
      </c>
      <c r="I272" s="78">
        <v>8138220.1600000001</v>
      </c>
      <c r="J272" s="78">
        <v>-53577.75</v>
      </c>
      <c r="K272" s="79">
        <v>162</v>
      </c>
      <c r="L272" s="79">
        <v>156</v>
      </c>
      <c r="M272" s="79">
        <v>0</v>
      </c>
      <c r="N272" s="93">
        <f>(Table_OTOB_YTD[[#This Row],[CONTRACT DAYS]]+Table_OTOB_YTD[[#This Row],[DAYS ADDED]])-Table_OTOB_YTD[[#This Row],[CHARGED DAYS]]</f>
        <v>6</v>
      </c>
      <c r="O272" s="76">
        <v>1</v>
      </c>
      <c r="P272" s="76">
        <v>0</v>
      </c>
    </row>
    <row r="273" spans="2:16" x14ac:dyDescent="0.35">
      <c r="B273" s="70" t="s">
        <v>188</v>
      </c>
      <c r="C273" s="72" t="s">
        <v>613</v>
      </c>
      <c r="D273" s="77" t="s">
        <v>190</v>
      </c>
      <c r="E273" s="77" t="s">
        <v>26</v>
      </c>
      <c r="F273" s="71">
        <v>43847</v>
      </c>
      <c r="G273" s="78">
        <v>1239673.05</v>
      </c>
      <c r="H273" s="78">
        <v>0</v>
      </c>
      <c r="I273" s="78">
        <v>1342971.75</v>
      </c>
      <c r="J273" s="78">
        <v>103298.7</v>
      </c>
      <c r="K273" s="79">
        <v>88</v>
      </c>
      <c r="L273" s="79">
        <v>112</v>
      </c>
      <c r="M273" s="79">
        <v>0</v>
      </c>
      <c r="N273" s="93">
        <f>(Table_OTOB_YTD[[#This Row],[CONTRACT DAYS]]+Table_OTOB_YTD[[#This Row],[DAYS ADDED]])-Table_OTOB_YTD[[#This Row],[CHARGED DAYS]]</f>
        <v>-24</v>
      </c>
      <c r="O273" s="76">
        <v>0</v>
      </c>
      <c r="P273" s="76">
        <v>1</v>
      </c>
    </row>
    <row r="274" spans="2:16" x14ac:dyDescent="0.35">
      <c r="B274" s="70" t="s">
        <v>52</v>
      </c>
      <c r="C274" s="72" t="s">
        <v>614</v>
      </c>
      <c r="D274" s="77" t="s">
        <v>54</v>
      </c>
      <c r="E274" s="77" t="s">
        <v>585</v>
      </c>
      <c r="F274" s="71">
        <v>43847</v>
      </c>
      <c r="G274" s="78">
        <v>663759.65</v>
      </c>
      <c r="H274" s="78">
        <v>5867.3</v>
      </c>
      <c r="I274" s="78">
        <v>617671.94999999995</v>
      </c>
      <c r="J274" s="78">
        <v>-46087.7</v>
      </c>
      <c r="K274" s="79">
        <v>77</v>
      </c>
      <c r="L274" s="79">
        <v>82</v>
      </c>
      <c r="M274" s="79">
        <v>0</v>
      </c>
      <c r="N274" s="93">
        <f>(Table_OTOB_YTD[[#This Row],[CONTRACT DAYS]]+Table_OTOB_YTD[[#This Row],[DAYS ADDED]])-Table_OTOB_YTD[[#This Row],[CHARGED DAYS]]</f>
        <v>-5</v>
      </c>
      <c r="O274" s="76">
        <v>1</v>
      </c>
      <c r="P274" s="76">
        <v>0</v>
      </c>
    </row>
    <row r="275" spans="2:16" x14ac:dyDescent="0.35">
      <c r="B275" s="70" t="s">
        <v>117</v>
      </c>
      <c r="C275" s="72" t="s">
        <v>615</v>
      </c>
      <c r="D275" s="77" t="s">
        <v>119</v>
      </c>
      <c r="E275" s="77" t="s">
        <v>616</v>
      </c>
      <c r="F275" s="71">
        <v>43850</v>
      </c>
      <c r="G275" s="78">
        <v>783134.71</v>
      </c>
      <c r="H275" s="78">
        <v>-22925.360000000001</v>
      </c>
      <c r="I275" s="78">
        <v>760209.35</v>
      </c>
      <c r="J275" s="78">
        <v>-22925.360000000001</v>
      </c>
      <c r="K275" s="79">
        <v>94</v>
      </c>
      <c r="L275" s="79">
        <v>96</v>
      </c>
      <c r="M275" s="79">
        <v>2</v>
      </c>
      <c r="N275" s="93">
        <f>(Table_OTOB_YTD[[#This Row],[CONTRACT DAYS]]+Table_OTOB_YTD[[#This Row],[DAYS ADDED]])-Table_OTOB_YTD[[#This Row],[CHARGED DAYS]]</f>
        <v>0</v>
      </c>
      <c r="O275" s="76">
        <v>1</v>
      </c>
      <c r="P275" s="76">
        <v>0</v>
      </c>
    </row>
    <row r="276" spans="2:16" x14ac:dyDescent="0.35">
      <c r="B276" s="70" t="s">
        <v>117</v>
      </c>
      <c r="C276" s="72" t="s">
        <v>617</v>
      </c>
      <c r="D276" s="77" t="s">
        <v>122</v>
      </c>
      <c r="E276" s="77" t="s">
        <v>108</v>
      </c>
      <c r="F276" s="71">
        <v>43850</v>
      </c>
      <c r="G276" s="78">
        <v>882311.77</v>
      </c>
      <c r="H276" s="78">
        <v>0</v>
      </c>
      <c r="I276" s="78">
        <v>896026.03</v>
      </c>
      <c r="J276" s="78">
        <v>13714.26</v>
      </c>
      <c r="K276" s="79">
        <v>237</v>
      </c>
      <c r="L276" s="79">
        <v>237</v>
      </c>
      <c r="M276" s="79">
        <v>0</v>
      </c>
      <c r="N276" s="93">
        <f>(Table_OTOB_YTD[[#This Row],[CONTRACT DAYS]]+Table_OTOB_YTD[[#This Row],[DAYS ADDED]])-Table_OTOB_YTD[[#This Row],[CHARGED DAYS]]</f>
        <v>0</v>
      </c>
      <c r="O276" s="76">
        <v>1</v>
      </c>
      <c r="P276" s="76">
        <v>0</v>
      </c>
    </row>
    <row r="277" spans="2:16" x14ac:dyDescent="0.35">
      <c r="B277" s="70" t="s">
        <v>52</v>
      </c>
      <c r="C277" s="72" t="s">
        <v>618</v>
      </c>
      <c r="D277" s="77" t="s">
        <v>619</v>
      </c>
      <c r="E277" s="77" t="s">
        <v>620</v>
      </c>
      <c r="F277" s="71">
        <v>43851</v>
      </c>
      <c r="G277" s="78">
        <v>6294092.2300000004</v>
      </c>
      <c r="H277" s="78">
        <v>-117081.18000000001</v>
      </c>
      <c r="I277" s="78">
        <v>6546518.3399999999</v>
      </c>
      <c r="J277" s="78">
        <v>252426.11</v>
      </c>
      <c r="K277" s="79">
        <v>81</v>
      </c>
      <c r="L277" s="79">
        <v>106</v>
      </c>
      <c r="M277" s="79">
        <v>15</v>
      </c>
      <c r="N277" s="93">
        <f>(Table_OTOB_YTD[[#This Row],[CONTRACT DAYS]]+Table_OTOB_YTD[[#This Row],[DAYS ADDED]])-Table_OTOB_YTD[[#This Row],[CHARGED DAYS]]</f>
        <v>-10</v>
      </c>
      <c r="O277" s="76">
        <v>0</v>
      </c>
      <c r="P277" s="76">
        <v>1</v>
      </c>
    </row>
    <row r="278" spans="2:16" x14ac:dyDescent="0.35">
      <c r="B278" s="70" t="s">
        <v>126</v>
      </c>
      <c r="C278" s="72" t="s">
        <v>621</v>
      </c>
      <c r="D278" s="77" t="s">
        <v>197</v>
      </c>
      <c r="E278" s="77" t="s">
        <v>622</v>
      </c>
      <c r="F278" s="71">
        <v>43852</v>
      </c>
      <c r="G278" s="78">
        <v>1137292.26</v>
      </c>
      <c r="H278" s="78">
        <v>37830.01</v>
      </c>
      <c r="I278" s="78">
        <v>1259508.8899999999</v>
      </c>
      <c r="J278" s="78">
        <v>122216.63</v>
      </c>
      <c r="K278" s="79">
        <v>79</v>
      </c>
      <c r="L278" s="79">
        <v>62</v>
      </c>
      <c r="M278" s="79">
        <v>7</v>
      </c>
      <c r="N278" s="93">
        <f>(Table_OTOB_YTD[[#This Row],[CONTRACT DAYS]]+Table_OTOB_YTD[[#This Row],[DAYS ADDED]])-Table_OTOB_YTD[[#This Row],[CHARGED DAYS]]</f>
        <v>24</v>
      </c>
      <c r="O278" s="76">
        <v>1</v>
      </c>
      <c r="P278" s="76">
        <v>0</v>
      </c>
    </row>
    <row r="279" spans="2:16" x14ac:dyDescent="0.35">
      <c r="B279" s="70" t="s">
        <v>133</v>
      </c>
      <c r="C279" s="72" t="s">
        <v>623</v>
      </c>
      <c r="D279" s="77" t="s">
        <v>624</v>
      </c>
      <c r="E279" s="77" t="s">
        <v>625</v>
      </c>
      <c r="F279" s="71">
        <v>43852</v>
      </c>
      <c r="G279" s="78">
        <v>10961024.560000001</v>
      </c>
      <c r="H279" s="78">
        <v>967508.56</v>
      </c>
      <c r="I279" s="78">
        <v>11519906.67</v>
      </c>
      <c r="J279" s="78">
        <v>558882.11</v>
      </c>
      <c r="K279" s="79">
        <v>82</v>
      </c>
      <c r="L279" s="79">
        <v>90</v>
      </c>
      <c r="M279" s="79">
        <v>16</v>
      </c>
      <c r="N279" s="93">
        <f>(Table_OTOB_YTD[[#This Row],[CONTRACT DAYS]]+Table_OTOB_YTD[[#This Row],[DAYS ADDED]])-Table_OTOB_YTD[[#This Row],[CHARGED DAYS]]</f>
        <v>8</v>
      </c>
      <c r="O279" s="76">
        <v>1</v>
      </c>
      <c r="P279" s="76">
        <v>0</v>
      </c>
    </row>
    <row r="280" spans="2:16" x14ac:dyDescent="0.35">
      <c r="B280" s="70" t="s">
        <v>19</v>
      </c>
      <c r="C280" s="72" t="s">
        <v>626</v>
      </c>
      <c r="D280" s="77" t="s">
        <v>21</v>
      </c>
      <c r="E280" s="77" t="s">
        <v>29</v>
      </c>
      <c r="F280" s="71">
        <v>43853</v>
      </c>
      <c r="G280" s="78">
        <v>247964.01</v>
      </c>
      <c r="H280" s="78">
        <v>0</v>
      </c>
      <c r="I280" s="78">
        <v>245339.01</v>
      </c>
      <c r="J280" s="78">
        <v>-2625</v>
      </c>
      <c r="K280" s="79">
        <v>36</v>
      </c>
      <c r="L280" s="79">
        <v>20</v>
      </c>
      <c r="M280" s="79">
        <v>0</v>
      </c>
      <c r="N280" s="93">
        <f>(Table_OTOB_YTD[[#This Row],[CONTRACT DAYS]]+Table_OTOB_YTD[[#This Row],[DAYS ADDED]])-Table_OTOB_YTD[[#This Row],[CHARGED DAYS]]</f>
        <v>16</v>
      </c>
      <c r="O280" s="76">
        <v>1</v>
      </c>
      <c r="P280" s="76">
        <v>0</v>
      </c>
    </row>
    <row r="281" spans="2:16" x14ac:dyDescent="0.35">
      <c r="B281" s="70" t="s">
        <v>23</v>
      </c>
      <c r="C281" s="72" t="s">
        <v>627</v>
      </c>
      <c r="D281" s="77" t="s">
        <v>628</v>
      </c>
      <c r="E281" s="77" t="s">
        <v>291</v>
      </c>
      <c r="F281" s="71">
        <v>43854</v>
      </c>
      <c r="G281" s="78">
        <v>12335032.109999999</v>
      </c>
      <c r="H281" s="78">
        <v>30000</v>
      </c>
      <c r="I281" s="78">
        <v>11640849.01</v>
      </c>
      <c r="J281" s="78">
        <v>-694183.1</v>
      </c>
      <c r="K281" s="79">
        <v>75</v>
      </c>
      <c r="L281" s="79">
        <v>47</v>
      </c>
      <c r="M281" s="79">
        <v>0</v>
      </c>
      <c r="N281" s="93">
        <f>(Table_OTOB_YTD[[#This Row],[CONTRACT DAYS]]+Table_OTOB_YTD[[#This Row],[DAYS ADDED]])-Table_OTOB_YTD[[#This Row],[CHARGED DAYS]]</f>
        <v>28</v>
      </c>
      <c r="O281" s="76">
        <v>1</v>
      </c>
      <c r="P281" s="76">
        <v>0</v>
      </c>
    </row>
    <row r="282" spans="2:16" x14ac:dyDescent="0.35">
      <c r="B282" s="70" t="s">
        <v>38</v>
      </c>
      <c r="C282" s="72" t="s">
        <v>629</v>
      </c>
      <c r="D282" s="77" t="s">
        <v>529</v>
      </c>
      <c r="E282" s="77" t="s">
        <v>630</v>
      </c>
      <c r="F282" s="71">
        <v>43854</v>
      </c>
      <c r="G282" s="78">
        <v>1288000</v>
      </c>
      <c r="H282" s="78">
        <v>0</v>
      </c>
      <c r="I282" s="78">
        <v>1283854.3</v>
      </c>
      <c r="J282" s="78">
        <v>-4145.7</v>
      </c>
      <c r="K282" s="79">
        <v>225</v>
      </c>
      <c r="L282" s="79">
        <v>221</v>
      </c>
      <c r="M282" s="79">
        <v>0</v>
      </c>
      <c r="N282" s="93">
        <f>(Table_OTOB_YTD[[#This Row],[CONTRACT DAYS]]+Table_OTOB_YTD[[#This Row],[DAYS ADDED]])-Table_OTOB_YTD[[#This Row],[CHARGED DAYS]]</f>
        <v>4</v>
      </c>
      <c r="O282" s="76">
        <v>1</v>
      </c>
      <c r="P282" s="76">
        <v>0</v>
      </c>
    </row>
    <row r="283" spans="2:16" x14ac:dyDescent="0.35">
      <c r="B283" s="70" t="s">
        <v>126</v>
      </c>
      <c r="C283" s="72" t="s">
        <v>631</v>
      </c>
      <c r="D283" s="77" t="s">
        <v>632</v>
      </c>
      <c r="E283" s="77" t="s">
        <v>633</v>
      </c>
      <c r="F283" s="71">
        <v>43857</v>
      </c>
      <c r="G283" s="78">
        <v>57717.25</v>
      </c>
      <c r="H283" s="78">
        <v>0</v>
      </c>
      <c r="I283" s="78">
        <v>62237.25</v>
      </c>
      <c r="J283" s="78">
        <v>4520</v>
      </c>
      <c r="K283" s="79">
        <v>36</v>
      </c>
      <c r="L283" s="79">
        <v>26</v>
      </c>
      <c r="M283" s="79">
        <v>0</v>
      </c>
      <c r="N283" s="93">
        <f>(Table_OTOB_YTD[[#This Row],[CONTRACT DAYS]]+Table_OTOB_YTD[[#This Row],[DAYS ADDED]])-Table_OTOB_YTD[[#This Row],[CHARGED DAYS]]</f>
        <v>10</v>
      </c>
      <c r="O283" s="76">
        <v>1</v>
      </c>
      <c r="P283" s="76">
        <v>0</v>
      </c>
    </row>
    <row r="284" spans="2:16" x14ac:dyDescent="0.35">
      <c r="B284" s="70" t="s">
        <v>38</v>
      </c>
      <c r="C284" s="72" t="s">
        <v>634</v>
      </c>
      <c r="D284" s="77" t="s">
        <v>419</v>
      </c>
      <c r="E284" s="77" t="s">
        <v>635</v>
      </c>
      <c r="F284" s="71">
        <v>43857</v>
      </c>
      <c r="G284" s="78">
        <v>4719621.66</v>
      </c>
      <c r="H284" s="78">
        <v>40181.840000000004</v>
      </c>
      <c r="I284" s="78">
        <v>4634576.7699999996</v>
      </c>
      <c r="J284" s="78">
        <v>-85044.89</v>
      </c>
      <c r="K284" s="79">
        <v>244</v>
      </c>
      <c r="L284" s="79">
        <v>289</v>
      </c>
      <c r="M284" s="79">
        <v>16</v>
      </c>
      <c r="N284" s="93">
        <f>(Table_OTOB_YTD[[#This Row],[CONTRACT DAYS]]+Table_OTOB_YTD[[#This Row],[DAYS ADDED]])-Table_OTOB_YTD[[#This Row],[CHARGED DAYS]]</f>
        <v>-29</v>
      </c>
      <c r="O284" s="76">
        <v>0</v>
      </c>
      <c r="P284" s="76">
        <v>1</v>
      </c>
    </row>
    <row r="285" spans="2:16" x14ac:dyDescent="0.35">
      <c r="B285" s="70" t="s">
        <v>43</v>
      </c>
      <c r="C285" s="72" t="s">
        <v>636</v>
      </c>
      <c r="D285" s="77" t="s">
        <v>193</v>
      </c>
      <c r="E285" s="77" t="s">
        <v>637</v>
      </c>
      <c r="F285" s="71">
        <v>43857</v>
      </c>
      <c r="G285" s="78">
        <v>3732867.33</v>
      </c>
      <c r="H285" s="78">
        <v>365374.83</v>
      </c>
      <c r="I285" s="78">
        <v>4058376.7</v>
      </c>
      <c r="J285" s="78">
        <v>321936.51</v>
      </c>
      <c r="K285" s="79">
        <v>188</v>
      </c>
      <c r="L285" s="79">
        <v>356</v>
      </c>
      <c r="M285" s="79">
        <v>168</v>
      </c>
      <c r="N285" s="93">
        <f>(Table_OTOB_YTD[[#This Row],[CONTRACT DAYS]]+Table_OTOB_YTD[[#This Row],[DAYS ADDED]])-Table_OTOB_YTD[[#This Row],[CHARGED DAYS]]</f>
        <v>0</v>
      </c>
      <c r="O285" s="76">
        <v>0</v>
      </c>
      <c r="P285" s="76">
        <v>1</v>
      </c>
    </row>
    <row r="286" spans="2:16" x14ac:dyDescent="0.35">
      <c r="B286" s="70" t="s">
        <v>43</v>
      </c>
      <c r="C286" s="72" t="s">
        <v>638</v>
      </c>
      <c r="D286" s="77" t="s">
        <v>639</v>
      </c>
      <c r="E286" s="77" t="s">
        <v>640</v>
      </c>
      <c r="F286" s="71">
        <v>43857</v>
      </c>
      <c r="G286" s="78">
        <v>2799918.92</v>
      </c>
      <c r="H286" s="78">
        <v>218784.18</v>
      </c>
      <c r="I286" s="78">
        <v>3348901.3</v>
      </c>
      <c r="J286" s="78">
        <v>548982.38</v>
      </c>
      <c r="K286" s="79">
        <v>64</v>
      </c>
      <c r="L286" s="79">
        <v>60</v>
      </c>
      <c r="M286" s="79">
        <v>0</v>
      </c>
      <c r="N286" s="93">
        <f>(Table_OTOB_YTD[[#This Row],[CONTRACT DAYS]]+Table_OTOB_YTD[[#This Row],[DAYS ADDED]])-Table_OTOB_YTD[[#This Row],[CHARGED DAYS]]</f>
        <v>4</v>
      </c>
      <c r="O286" s="76">
        <v>1</v>
      </c>
      <c r="P286" s="76">
        <v>0</v>
      </c>
    </row>
    <row r="287" spans="2:16" x14ac:dyDescent="0.35">
      <c r="B287" s="70" t="s">
        <v>19</v>
      </c>
      <c r="C287" s="72" t="s">
        <v>641</v>
      </c>
      <c r="D287" s="77" t="s">
        <v>21</v>
      </c>
      <c r="E287" s="77" t="s">
        <v>452</v>
      </c>
      <c r="F287" s="71">
        <v>43858</v>
      </c>
      <c r="G287" s="78">
        <v>21519391.699999999</v>
      </c>
      <c r="H287" s="78">
        <v>567874.03</v>
      </c>
      <c r="I287" s="78">
        <v>22041674.079999998</v>
      </c>
      <c r="J287" s="78">
        <v>54671.78</v>
      </c>
      <c r="K287" s="79">
        <v>390</v>
      </c>
      <c r="L287" s="79">
        <v>559</v>
      </c>
      <c r="M287" s="79">
        <v>36</v>
      </c>
      <c r="N287" s="93">
        <f>(Table_OTOB_YTD[[#This Row],[CONTRACT DAYS]]+Table_OTOB_YTD[[#This Row],[DAYS ADDED]])-Table_OTOB_YTD[[#This Row],[CHARGED DAYS]]</f>
        <v>-133</v>
      </c>
      <c r="O287" s="76">
        <v>0</v>
      </c>
      <c r="P287" s="76">
        <v>1</v>
      </c>
    </row>
    <row r="288" spans="2:16" x14ac:dyDescent="0.35">
      <c r="B288" s="70" t="s">
        <v>109</v>
      </c>
      <c r="C288" s="72" t="s">
        <v>642</v>
      </c>
      <c r="D288" s="77" t="s">
        <v>114</v>
      </c>
      <c r="E288" s="77" t="s">
        <v>26</v>
      </c>
      <c r="F288" s="71">
        <v>43858</v>
      </c>
      <c r="G288" s="78">
        <v>2581444.9</v>
      </c>
      <c r="H288" s="78">
        <v>84534.52</v>
      </c>
      <c r="I288" s="78">
        <v>2558342.06</v>
      </c>
      <c r="J288" s="78">
        <v>-40009.730000000003</v>
      </c>
      <c r="K288" s="79">
        <v>176</v>
      </c>
      <c r="L288" s="79">
        <v>847</v>
      </c>
      <c r="M288" s="79">
        <v>445</v>
      </c>
      <c r="N288" s="93">
        <f>(Table_OTOB_YTD[[#This Row],[CONTRACT DAYS]]+Table_OTOB_YTD[[#This Row],[DAYS ADDED]])-Table_OTOB_YTD[[#This Row],[CHARGED DAYS]]</f>
        <v>-226</v>
      </c>
      <c r="O288" s="76">
        <v>0</v>
      </c>
      <c r="P288" s="76">
        <v>1</v>
      </c>
    </row>
    <row r="289" spans="2:16" x14ac:dyDescent="0.35">
      <c r="B289" s="70" t="s">
        <v>188</v>
      </c>
      <c r="C289" s="72" t="s">
        <v>643</v>
      </c>
      <c r="D289" s="77" t="s">
        <v>190</v>
      </c>
      <c r="E289" s="77" t="s">
        <v>170</v>
      </c>
      <c r="F289" s="71">
        <v>43858</v>
      </c>
      <c r="G289" s="78">
        <v>9922717.6199999992</v>
      </c>
      <c r="H289" s="78">
        <v>-143410.25</v>
      </c>
      <c r="I289" s="78">
        <v>9926359.1899999995</v>
      </c>
      <c r="J289" s="78">
        <v>3641.57</v>
      </c>
      <c r="K289" s="79">
        <v>210</v>
      </c>
      <c r="L289" s="79">
        <v>285</v>
      </c>
      <c r="M289" s="79">
        <v>59</v>
      </c>
      <c r="N289" s="93">
        <f>(Table_OTOB_YTD[[#This Row],[CONTRACT DAYS]]+Table_OTOB_YTD[[#This Row],[DAYS ADDED]])-Table_OTOB_YTD[[#This Row],[CHARGED DAYS]]</f>
        <v>-16</v>
      </c>
      <c r="O289" s="76">
        <v>0</v>
      </c>
      <c r="P289" s="76">
        <v>1</v>
      </c>
    </row>
    <row r="290" spans="2:16" x14ac:dyDescent="0.35">
      <c r="B290" s="70" t="s">
        <v>52</v>
      </c>
      <c r="C290" s="72" t="s">
        <v>644</v>
      </c>
      <c r="D290" s="77" t="s">
        <v>645</v>
      </c>
      <c r="E290" s="77" t="s">
        <v>29</v>
      </c>
      <c r="F290" s="71">
        <v>43858</v>
      </c>
      <c r="G290" s="78">
        <v>342388.10000000003</v>
      </c>
      <c r="H290" s="78">
        <v>2746.42</v>
      </c>
      <c r="I290" s="78">
        <v>344899.3</v>
      </c>
      <c r="J290" s="78">
        <v>2511.1999999999998</v>
      </c>
      <c r="K290" s="79">
        <v>70</v>
      </c>
      <c r="L290" s="79">
        <v>54</v>
      </c>
      <c r="M290" s="79">
        <v>0</v>
      </c>
      <c r="N290" s="93">
        <f>(Table_OTOB_YTD[[#This Row],[CONTRACT DAYS]]+Table_OTOB_YTD[[#This Row],[DAYS ADDED]])-Table_OTOB_YTD[[#This Row],[CHARGED DAYS]]</f>
        <v>16</v>
      </c>
      <c r="O290" s="76">
        <v>1</v>
      </c>
      <c r="P290" s="76">
        <v>0</v>
      </c>
    </row>
    <row r="291" spans="2:16" x14ac:dyDescent="0.35">
      <c r="B291" s="70" t="s">
        <v>77</v>
      </c>
      <c r="C291" s="72" t="s">
        <v>646</v>
      </c>
      <c r="D291" s="77" t="s">
        <v>227</v>
      </c>
      <c r="E291" s="77" t="s">
        <v>647</v>
      </c>
      <c r="F291" s="71">
        <v>43858</v>
      </c>
      <c r="G291" s="78">
        <v>2333357.9500000002</v>
      </c>
      <c r="H291" s="78">
        <v>77031.38</v>
      </c>
      <c r="I291" s="78">
        <v>2715254.25</v>
      </c>
      <c r="J291" s="78">
        <v>381896.3</v>
      </c>
      <c r="K291" s="79">
        <v>213</v>
      </c>
      <c r="L291" s="79">
        <v>248</v>
      </c>
      <c r="M291" s="79">
        <v>10</v>
      </c>
      <c r="N291" s="93">
        <f>(Table_OTOB_YTD[[#This Row],[CONTRACT DAYS]]+Table_OTOB_YTD[[#This Row],[DAYS ADDED]])-Table_OTOB_YTD[[#This Row],[CHARGED DAYS]]</f>
        <v>-25</v>
      </c>
      <c r="O291" s="76">
        <v>0</v>
      </c>
      <c r="P291" s="76">
        <v>1</v>
      </c>
    </row>
    <row r="292" spans="2:16" x14ac:dyDescent="0.35">
      <c r="B292" s="70" t="s">
        <v>433</v>
      </c>
      <c r="C292" s="72" t="s">
        <v>648</v>
      </c>
      <c r="D292" s="77" t="s">
        <v>649</v>
      </c>
      <c r="E292" s="77" t="s">
        <v>650</v>
      </c>
      <c r="F292" s="71">
        <v>43859</v>
      </c>
      <c r="G292" s="78">
        <v>10873603.33</v>
      </c>
      <c r="H292" s="78">
        <v>46866.53</v>
      </c>
      <c r="I292" s="78">
        <v>11628327.16</v>
      </c>
      <c r="J292" s="78">
        <v>754723.83</v>
      </c>
      <c r="K292" s="79">
        <v>125</v>
      </c>
      <c r="L292" s="79">
        <v>163</v>
      </c>
      <c r="M292" s="79">
        <v>14</v>
      </c>
      <c r="N292" s="93">
        <f>(Table_OTOB_YTD[[#This Row],[CONTRACT DAYS]]+Table_OTOB_YTD[[#This Row],[DAYS ADDED]])-Table_OTOB_YTD[[#This Row],[CHARGED DAYS]]</f>
        <v>-24</v>
      </c>
      <c r="O292" s="76">
        <v>0</v>
      </c>
      <c r="P292" s="76">
        <v>1</v>
      </c>
    </row>
    <row r="293" spans="2:16" x14ac:dyDescent="0.35">
      <c r="B293" s="70" t="s">
        <v>38</v>
      </c>
      <c r="C293" s="72" t="s">
        <v>651</v>
      </c>
      <c r="D293" s="77" t="s">
        <v>38</v>
      </c>
      <c r="E293" s="77" t="s">
        <v>156</v>
      </c>
      <c r="F293" s="71">
        <v>43859</v>
      </c>
      <c r="G293" s="78">
        <v>25185923.27</v>
      </c>
      <c r="H293" s="78">
        <v>1238368.18</v>
      </c>
      <c r="I293" s="78">
        <v>26249129.5</v>
      </c>
      <c r="J293" s="78">
        <v>1063206.23</v>
      </c>
      <c r="K293" s="79">
        <v>538</v>
      </c>
      <c r="L293" s="79">
        <v>755</v>
      </c>
      <c r="M293" s="79">
        <v>80</v>
      </c>
      <c r="N293" s="93">
        <f>(Table_OTOB_YTD[[#This Row],[CONTRACT DAYS]]+Table_OTOB_YTD[[#This Row],[DAYS ADDED]])-Table_OTOB_YTD[[#This Row],[CHARGED DAYS]]</f>
        <v>-137</v>
      </c>
      <c r="O293" s="76">
        <v>0</v>
      </c>
      <c r="P293" s="76">
        <v>1</v>
      </c>
    </row>
    <row r="294" spans="2:16" x14ac:dyDescent="0.35">
      <c r="B294" s="70" t="s">
        <v>133</v>
      </c>
      <c r="C294" s="72" t="s">
        <v>652</v>
      </c>
      <c r="D294" s="77" t="s">
        <v>390</v>
      </c>
      <c r="E294" s="77" t="s">
        <v>653</v>
      </c>
      <c r="F294" s="71">
        <v>43859</v>
      </c>
      <c r="G294" s="78">
        <v>5195793.42</v>
      </c>
      <c r="H294" s="78">
        <v>151765.34</v>
      </c>
      <c r="I294" s="78">
        <v>5126878.62</v>
      </c>
      <c r="J294" s="78">
        <v>-68914.8</v>
      </c>
      <c r="K294" s="79">
        <v>175</v>
      </c>
      <c r="L294" s="79">
        <v>190</v>
      </c>
      <c r="M294" s="79">
        <v>25</v>
      </c>
      <c r="N294" s="93">
        <f>(Table_OTOB_YTD[[#This Row],[CONTRACT DAYS]]+Table_OTOB_YTD[[#This Row],[DAYS ADDED]])-Table_OTOB_YTD[[#This Row],[CHARGED DAYS]]</f>
        <v>10</v>
      </c>
      <c r="O294" s="76">
        <v>1</v>
      </c>
      <c r="P294" s="76">
        <v>0</v>
      </c>
    </row>
    <row r="295" spans="2:16" x14ac:dyDescent="0.35">
      <c r="B295" s="70" t="s">
        <v>433</v>
      </c>
      <c r="C295" s="72" t="s">
        <v>654</v>
      </c>
      <c r="D295" s="77" t="s">
        <v>655</v>
      </c>
      <c r="E295" s="77" t="s">
        <v>33</v>
      </c>
      <c r="F295" s="71">
        <v>43860</v>
      </c>
      <c r="G295" s="78">
        <v>12438153.529999999</v>
      </c>
      <c r="H295" s="78">
        <v>-131798.26</v>
      </c>
      <c r="I295" s="78">
        <v>11907580.960000001</v>
      </c>
      <c r="J295" s="78">
        <v>-530572.56999999995</v>
      </c>
      <c r="K295" s="79">
        <v>76</v>
      </c>
      <c r="L295" s="79">
        <v>94</v>
      </c>
      <c r="M295" s="79">
        <v>10</v>
      </c>
      <c r="N295" s="93">
        <f>(Table_OTOB_YTD[[#This Row],[CONTRACT DAYS]]+Table_OTOB_YTD[[#This Row],[DAYS ADDED]])-Table_OTOB_YTD[[#This Row],[CHARGED DAYS]]</f>
        <v>-8</v>
      </c>
      <c r="O295" s="76">
        <v>0</v>
      </c>
      <c r="P295" s="76">
        <v>1</v>
      </c>
    </row>
    <row r="296" spans="2:16" x14ac:dyDescent="0.35">
      <c r="B296" s="70" t="s">
        <v>433</v>
      </c>
      <c r="C296" s="72" t="s">
        <v>656</v>
      </c>
      <c r="D296" s="77" t="s">
        <v>435</v>
      </c>
      <c r="E296" s="77" t="s">
        <v>295</v>
      </c>
      <c r="F296" s="71">
        <v>43860</v>
      </c>
      <c r="G296" s="78">
        <v>14897010.560000001</v>
      </c>
      <c r="H296" s="78">
        <v>343475.22000000003</v>
      </c>
      <c r="I296" s="78">
        <v>16045734.890000001</v>
      </c>
      <c r="J296" s="78">
        <v>1148724.33</v>
      </c>
      <c r="K296" s="79">
        <v>146</v>
      </c>
      <c r="L296" s="79">
        <v>174</v>
      </c>
      <c r="M296" s="79">
        <v>32</v>
      </c>
      <c r="N296" s="93">
        <f>(Table_OTOB_YTD[[#This Row],[CONTRACT DAYS]]+Table_OTOB_YTD[[#This Row],[DAYS ADDED]])-Table_OTOB_YTD[[#This Row],[CHARGED DAYS]]</f>
        <v>4</v>
      </c>
      <c r="O296" s="76">
        <v>0</v>
      </c>
      <c r="P296" s="76">
        <v>1</v>
      </c>
    </row>
    <row r="297" spans="2:16" x14ac:dyDescent="0.35">
      <c r="B297" s="70" t="s">
        <v>133</v>
      </c>
      <c r="C297" s="72" t="s">
        <v>657</v>
      </c>
      <c r="D297" s="77" t="s">
        <v>109</v>
      </c>
      <c r="E297" s="77" t="s">
        <v>658</v>
      </c>
      <c r="F297" s="71">
        <v>43860</v>
      </c>
      <c r="G297" s="78">
        <v>4041100.85</v>
      </c>
      <c r="H297" s="78">
        <v>4639.9000000000005</v>
      </c>
      <c r="I297" s="78">
        <v>3591933.65</v>
      </c>
      <c r="J297" s="78">
        <v>-449167.2</v>
      </c>
      <c r="K297" s="79">
        <v>159</v>
      </c>
      <c r="L297" s="79">
        <v>142</v>
      </c>
      <c r="M297" s="79">
        <v>1</v>
      </c>
      <c r="N297" s="93">
        <f>(Table_OTOB_YTD[[#This Row],[CONTRACT DAYS]]+Table_OTOB_YTD[[#This Row],[DAYS ADDED]])-Table_OTOB_YTD[[#This Row],[CHARGED DAYS]]</f>
        <v>18</v>
      </c>
      <c r="O297" s="76">
        <v>1</v>
      </c>
      <c r="P297" s="76">
        <v>0</v>
      </c>
    </row>
    <row r="298" spans="2:16" x14ac:dyDescent="0.35">
      <c r="B298" s="70" t="s">
        <v>34</v>
      </c>
      <c r="C298" s="72" t="s">
        <v>659</v>
      </c>
      <c r="D298" s="77" t="s">
        <v>99</v>
      </c>
      <c r="E298" s="77" t="s">
        <v>501</v>
      </c>
      <c r="F298" s="71">
        <v>43860</v>
      </c>
      <c r="G298" s="78">
        <v>14733502.65</v>
      </c>
      <c r="H298" s="78">
        <v>951528.02</v>
      </c>
      <c r="I298" s="78">
        <v>16331706.68</v>
      </c>
      <c r="J298" s="78">
        <v>1598204.03</v>
      </c>
      <c r="K298" s="79">
        <v>617</v>
      </c>
      <c r="L298" s="79">
        <v>596</v>
      </c>
      <c r="M298" s="79">
        <v>1</v>
      </c>
      <c r="N298" s="93">
        <f>(Table_OTOB_YTD[[#This Row],[CONTRACT DAYS]]+Table_OTOB_YTD[[#This Row],[DAYS ADDED]])-Table_OTOB_YTD[[#This Row],[CHARGED DAYS]]</f>
        <v>22</v>
      </c>
      <c r="O298" s="76">
        <v>1</v>
      </c>
      <c r="P298" s="76">
        <v>0</v>
      </c>
    </row>
    <row r="299" spans="2:16" x14ac:dyDescent="0.35">
      <c r="B299" s="70" t="s">
        <v>30</v>
      </c>
      <c r="C299" s="72" t="s">
        <v>660</v>
      </c>
      <c r="D299" s="77" t="s">
        <v>168</v>
      </c>
      <c r="E299" s="77" t="s">
        <v>520</v>
      </c>
      <c r="F299" s="71">
        <v>43861</v>
      </c>
      <c r="G299" s="78">
        <v>6432024.4699999997</v>
      </c>
      <c r="H299" s="78">
        <v>2722024.74</v>
      </c>
      <c r="I299" s="78">
        <v>9472960.7599999998</v>
      </c>
      <c r="J299" s="78">
        <v>3040936.29</v>
      </c>
      <c r="K299" s="79">
        <v>105</v>
      </c>
      <c r="L299" s="79">
        <v>236</v>
      </c>
      <c r="M299" s="79">
        <v>131</v>
      </c>
      <c r="N299" s="93">
        <f>(Table_OTOB_YTD[[#This Row],[CONTRACT DAYS]]+Table_OTOB_YTD[[#This Row],[DAYS ADDED]])-Table_OTOB_YTD[[#This Row],[CHARGED DAYS]]</f>
        <v>0</v>
      </c>
      <c r="O299" s="76">
        <v>0</v>
      </c>
      <c r="P299" s="76">
        <v>1</v>
      </c>
    </row>
    <row r="300" spans="2:16" x14ac:dyDescent="0.35">
      <c r="B300" s="70" t="s">
        <v>347</v>
      </c>
      <c r="C300" s="72" t="s">
        <v>661</v>
      </c>
      <c r="D300" s="77" t="s">
        <v>488</v>
      </c>
      <c r="E300" s="77" t="s">
        <v>662</v>
      </c>
      <c r="F300" s="71">
        <v>43864</v>
      </c>
      <c r="G300" s="78">
        <v>1463551.05</v>
      </c>
      <c r="H300" s="78">
        <v>51388.44</v>
      </c>
      <c r="I300" s="78">
        <v>1500490.08</v>
      </c>
      <c r="J300" s="78">
        <v>36939.03</v>
      </c>
      <c r="K300" s="79">
        <v>395</v>
      </c>
      <c r="L300" s="79">
        <v>190</v>
      </c>
      <c r="M300" s="79">
        <v>0</v>
      </c>
      <c r="N300" s="93">
        <f>(Table_OTOB_YTD[[#This Row],[CONTRACT DAYS]]+Table_OTOB_YTD[[#This Row],[DAYS ADDED]])-Table_OTOB_YTD[[#This Row],[CHARGED DAYS]]</f>
        <v>205</v>
      </c>
      <c r="O300" s="76">
        <v>1</v>
      </c>
      <c r="P300" s="76">
        <v>0</v>
      </c>
    </row>
    <row r="301" spans="2:16" x14ac:dyDescent="0.35">
      <c r="B301" s="70" t="s">
        <v>38</v>
      </c>
      <c r="C301" s="72" t="s">
        <v>663</v>
      </c>
      <c r="D301" s="77" t="s">
        <v>105</v>
      </c>
      <c r="E301" s="77" t="s">
        <v>165</v>
      </c>
      <c r="F301" s="71">
        <v>43864</v>
      </c>
      <c r="G301" s="78">
        <v>1062400</v>
      </c>
      <c r="H301" s="78">
        <v>250</v>
      </c>
      <c r="I301" s="78">
        <v>1057418.52</v>
      </c>
      <c r="J301" s="78">
        <v>-4981.4799999999996</v>
      </c>
      <c r="K301" s="79">
        <v>73</v>
      </c>
      <c r="L301" s="79">
        <v>50</v>
      </c>
      <c r="M301" s="79">
        <v>0</v>
      </c>
      <c r="N301" s="93">
        <f>(Table_OTOB_YTD[[#This Row],[CONTRACT DAYS]]+Table_OTOB_YTD[[#This Row],[DAYS ADDED]])-Table_OTOB_YTD[[#This Row],[CHARGED DAYS]]</f>
        <v>23</v>
      </c>
      <c r="O301" s="76">
        <v>1</v>
      </c>
      <c r="P301" s="76">
        <v>0</v>
      </c>
    </row>
    <row r="302" spans="2:16" x14ac:dyDescent="0.35">
      <c r="B302" s="70" t="s">
        <v>38</v>
      </c>
      <c r="C302" s="72" t="s">
        <v>664</v>
      </c>
      <c r="D302" s="77" t="s">
        <v>310</v>
      </c>
      <c r="E302" s="77" t="s">
        <v>665</v>
      </c>
      <c r="F302" s="71">
        <v>43864</v>
      </c>
      <c r="G302" s="78">
        <v>2595950</v>
      </c>
      <c r="H302" s="78">
        <v>0</v>
      </c>
      <c r="I302" s="78">
        <v>2523804.0499999998</v>
      </c>
      <c r="J302" s="78">
        <v>-72145.95</v>
      </c>
      <c r="K302" s="79">
        <v>327</v>
      </c>
      <c r="L302" s="79">
        <v>322</v>
      </c>
      <c r="M302" s="79">
        <v>0</v>
      </c>
      <c r="N302" s="93">
        <f>(Table_OTOB_YTD[[#This Row],[CONTRACT DAYS]]+Table_OTOB_YTD[[#This Row],[DAYS ADDED]])-Table_OTOB_YTD[[#This Row],[CHARGED DAYS]]</f>
        <v>5</v>
      </c>
      <c r="O302" s="76">
        <v>1</v>
      </c>
      <c r="P302" s="76">
        <v>0</v>
      </c>
    </row>
    <row r="303" spans="2:16" x14ac:dyDescent="0.35">
      <c r="B303" s="70" t="s">
        <v>188</v>
      </c>
      <c r="C303" s="72" t="s">
        <v>666</v>
      </c>
      <c r="D303" s="77" t="s">
        <v>667</v>
      </c>
      <c r="E303" s="77" t="s">
        <v>120</v>
      </c>
      <c r="F303" s="71">
        <v>43864</v>
      </c>
      <c r="G303" s="78">
        <v>23135091.600000001</v>
      </c>
      <c r="H303" s="78">
        <v>959364.73</v>
      </c>
      <c r="I303" s="78">
        <v>24036364.670000002</v>
      </c>
      <c r="J303" s="78">
        <v>901273.07</v>
      </c>
      <c r="K303" s="79">
        <v>399</v>
      </c>
      <c r="L303" s="79">
        <v>427</v>
      </c>
      <c r="M303" s="79">
        <v>31</v>
      </c>
      <c r="N303" s="93">
        <f>(Table_OTOB_YTD[[#This Row],[CONTRACT DAYS]]+Table_OTOB_YTD[[#This Row],[DAYS ADDED]])-Table_OTOB_YTD[[#This Row],[CHARGED DAYS]]</f>
        <v>3</v>
      </c>
      <c r="O303" s="76">
        <v>1</v>
      </c>
      <c r="P303" s="76">
        <v>0</v>
      </c>
    </row>
    <row r="304" spans="2:16" x14ac:dyDescent="0.35">
      <c r="B304" s="70" t="s">
        <v>188</v>
      </c>
      <c r="C304" s="72" t="s">
        <v>668</v>
      </c>
      <c r="D304" s="77" t="s">
        <v>667</v>
      </c>
      <c r="E304" s="77" t="s">
        <v>120</v>
      </c>
      <c r="F304" s="71">
        <v>43864</v>
      </c>
      <c r="G304" s="78">
        <v>6847259.2800000003</v>
      </c>
      <c r="H304" s="78">
        <v>31227.200000000001</v>
      </c>
      <c r="I304" s="78">
        <v>6985992.3099999996</v>
      </c>
      <c r="J304" s="78">
        <v>138733.03</v>
      </c>
      <c r="K304" s="79">
        <v>297</v>
      </c>
      <c r="L304" s="79">
        <v>150</v>
      </c>
      <c r="M304" s="79">
        <v>0</v>
      </c>
      <c r="N304" s="93">
        <f>(Table_OTOB_YTD[[#This Row],[CONTRACT DAYS]]+Table_OTOB_YTD[[#This Row],[DAYS ADDED]])-Table_OTOB_YTD[[#This Row],[CHARGED DAYS]]</f>
        <v>147</v>
      </c>
      <c r="O304" s="76">
        <v>1</v>
      </c>
      <c r="P304" s="76">
        <v>0</v>
      </c>
    </row>
    <row r="305" spans="2:16" x14ac:dyDescent="0.35">
      <c r="B305" s="70" t="s">
        <v>30</v>
      </c>
      <c r="C305" s="72" t="s">
        <v>669</v>
      </c>
      <c r="D305" s="77" t="s">
        <v>343</v>
      </c>
      <c r="E305" s="77" t="s">
        <v>149</v>
      </c>
      <c r="F305" s="71">
        <v>43865</v>
      </c>
      <c r="G305" s="78">
        <v>1298584.92</v>
      </c>
      <c r="H305" s="78">
        <v>29833.170000000002</v>
      </c>
      <c r="I305" s="78">
        <v>1329038.0900000001</v>
      </c>
      <c r="J305" s="78">
        <v>30453.17</v>
      </c>
      <c r="K305" s="79">
        <v>68</v>
      </c>
      <c r="L305" s="79">
        <v>57</v>
      </c>
      <c r="M305" s="79">
        <v>0</v>
      </c>
      <c r="N305" s="93">
        <f>(Table_OTOB_YTD[[#This Row],[CONTRACT DAYS]]+Table_OTOB_YTD[[#This Row],[DAYS ADDED]])-Table_OTOB_YTD[[#This Row],[CHARGED DAYS]]</f>
        <v>11</v>
      </c>
      <c r="O305" s="76">
        <v>1</v>
      </c>
      <c r="P305" s="76">
        <v>0</v>
      </c>
    </row>
    <row r="306" spans="2:16" x14ac:dyDescent="0.35">
      <c r="B306" s="70" t="s">
        <v>126</v>
      </c>
      <c r="C306" s="72" t="s">
        <v>670</v>
      </c>
      <c r="D306" s="77" t="s">
        <v>197</v>
      </c>
      <c r="E306" s="77" t="s">
        <v>622</v>
      </c>
      <c r="F306" s="71">
        <v>43865</v>
      </c>
      <c r="G306" s="78">
        <v>5989654.5199999996</v>
      </c>
      <c r="H306" s="78">
        <v>81179.69</v>
      </c>
      <c r="I306" s="78">
        <v>6238871.6500000004</v>
      </c>
      <c r="J306" s="78">
        <v>249217.13</v>
      </c>
      <c r="K306" s="79">
        <v>80</v>
      </c>
      <c r="L306" s="79">
        <v>55</v>
      </c>
      <c r="M306" s="79">
        <v>0</v>
      </c>
      <c r="N306" s="93">
        <f>(Table_OTOB_YTD[[#This Row],[CONTRACT DAYS]]+Table_OTOB_YTD[[#This Row],[DAYS ADDED]])-Table_OTOB_YTD[[#This Row],[CHARGED DAYS]]</f>
        <v>25</v>
      </c>
      <c r="O306" s="76">
        <v>1</v>
      </c>
      <c r="P306" s="76">
        <v>0</v>
      </c>
    </row>
    <row r="307" spans="2:16" x14ac:dyDescent="0.35">
      <c r="B307" s="70" t="s">
        <v>38</v>
      </c>
      <c r="C307" s="72" t="s">
        <v>671</v>
      </c>
      <c r="D307" s="77" t="s">
        <v>529</v>
      </c>
      <c r="E307" s="77" t="s">
        <v>228</v>
      </c>
      <c r="F307" s="71">
        <v>43865</v>
      </c>
      <c r="G307" s="78">
        <v>57978706.509999998</v>
      </c>
      <c r="H307" s="78">
        <v>1475254.67</v>
      </c>
      <c r="I307" s="78">
        <v>58957987.780000001</v>
      </c>
      <c r="J307" s="78">
        <v>979281.27</v>
      </c>
      <c r="K307" s="79">
        <v>772</v>
      </c>
      <c r="L307" s="79">
        <v>883</v>
      </c>
      <c r="M307" s="79">
        <v>111</v>
      </c>
      <c r="N307" s="93">
        <f>(Table_OTOB_YTD[[#This Row],[CONTRACT DAYS]]+Table_OTOB_YTD[[#This Row],[DAYS ADDED]])-Table_OTOB_YTD[[#This Row],[CHARGED DAYS]]</f>
        <v>0</v>
      </c>
      <c r="O307" s="76">
        <v>0</v>
      </c>
      <c r="P307" s="76">
        <v>1</v>
      </c>
    </row>
    <row r="308" spans="2:16" x14ac:dyDescent="0.35">
      <c r="B308" s="70" t="s">
        <v>38</v>
      </c>
      <c r="C308" s="72" t="s">
        <v>672</v>
      </c>
      <c r="D308" s="77" t="s">
        <v>419</v>
      </c>
      <c r="E308" s="77" t="s">
        <v>673</v>
      </c>
      <c r="F308" s="71">
        <v>43865</v>
      </c>
      <c r="G308" s="78">
        <v>5676173.1399999997</v>
      </c>
      <c r="H308" s="78">
        <v>364703.92</v>
      </c>
      <c r="I308" s="78">
        <v>5325114.78</v>
      </c>
      <c r="J308" s="78">
        <v>-351058.36</v>
      </c>
      <c r="K308" s="79">
        <v>221</v>
      </c>
      <c r="L308" s="79">
        <v>317</v>
      </c>
      <c r="M308" s="79">
        <v>68</v>
      </c>
      <c r="N308" s="93">
        <f>(Table_OTOB_YTD[[#This Row],[CONTRACT DAYS]]+Table_OTOB_YTD[[#This Row],[DAYS ADDED]])-Table_OTOB_YTD[[#This Row],[CHARGED DAYS]]</f>
        <v>-28</v>
      </c>
      <c r="O308" s="76">
        <v>0</v>
      </c>
      <c r="P308" s="76">
        <v>1</v>
      </c>
    </row>
    <row r="309" spans="2:16" x14ac:dyDescent="0.35">
      <c r="B309" s="70" t="s">
        <v>43</v>
      </c>
      <c r="C309" s="72" t="s">
        <v>674</v>
      </c>
      <c r="D309" s="77" t="s">
        <v>203</v>
      </c>
      <c r="E309" s="77" t="s">
        <v>404</v>
      </c>
      <c r="F309" s="71">
        <v>43865</v>
      </c>
      <c r="G309" s="78">
        <v>167003.80000000002</v>
      </c>
      <c r="H309" s="78">
        <v>-12000</v>
      </c>
      <c r="I309" s="78">
        <v>163418.9</v>
      </c>
      <c r="J309" s="78">
        <v>-3584.9</v>
      </c>
      <c r="K309" s="79">
        <v>86</v>
      </c>
      <c r="L309" s="79">
        <v>91</v>
      </c>
      <c r="M309" s="79">
        <v>0</v>
      </c>
      <c r="N309" s="93">
        <f>(Table_OTOB_YTD[[#This Row],[CONTRACT DAYS]]+Table_OTOB_YTD[[#This Row],[DAYS ADDED]])-Table_OTOB_YTD[[#This Row],[CHARGED DAYS]]</f>
        <v>-5</v>
      </c>
      <c r="O309" s="76">
        <v>1</v>
      </c>
      <c r="P309" s="76">
        <v>0</v>
      </c>
    </row>
    <row r="310" spans="2:16" x14ac:dyDescent="0.35">
      <c r="B310" s="70" t="s">
        <v>109</v>
      </c>
      <c r="C310" s="72" t="s">
        <v>675</v>
      </c>
      <c r="D310" s="77" t="s">
        <v>500</v>
      </c>
      <c r="E310" s="77" t="s">
        <v>676</v>
      </c>
      <c r="F310" s="71">
        <v>43865</v>
      </c>
      <c r="G310" s="78">
        <v>2791368.68</v>
      </c>
      <c r="H310" s="78">
        <v>9316.16</v>
      </c>
      <c r="I310" s="78">
        <v>2792089.25</v>
      </c>
      <c r="J310" s="78">
        <v>720.57</v>
      </c>
      <c r="K310" s="79">
        <v>109</v>
      </c>
      <c r="L310" s="79">
        <v>124</v>
      </c>
      <c r="M310" s="79">
        <v>0</v>
      </c>
      <c r="N310" s="93">
        <f>(Table_OTOB_YTD[[#This Row],[CONTRACT DAYS]]+Table_OTOB_YTD[[#This Row],[DAYS ADDED]])-Table_OTOB_YTD[[#This Row],[CHARGED DAYS]]</f>
        <v>-15</v>
      </c>
      <c r="O310" s="76">
        <v>0</v>
      </c>
      <c r="P310" s="76">
        <v>1</v>
      </c>
    </row>
    <row r="311" spans="2:16" x14ac:dyDescent="0.35">
      <c r="B311" s="70" t="s">
        <v>180</v>
      </c>
      <c r="C311" s="72" t="s">
        <v>677</v>
      </c>
      <c r="D311" s="77" t="s">
        <v>180</v>
      </c>
      <c r="E311" s="77" t="s">
        <v>26</v>
      </c>
      <c r="F311" s="71">
        <v>43865</v>
      </c>
      <c r="G311" s="78">
        <v>2813521.05</v>
      </c>
      <c r="H311" s="78">
        <v>121513</v>
      </c>
      <c r="I311" s="78">
        <v>2739993.2</v>
      </c>
      <c r="J311" s="78">
        <v>-73527.850000000006</v>
      </c>
      <c r="K311" s="79">
        <v>291</v>
      </c>
      <c r="L311" s="79">
        <v>354</v>
      </c>
      <c r="M311" s="79">
        <v>69</v>
      </c>
      <c r="N311" s="93">
        <f>(Table_OTOB_YTD[[#This Row],[CONTRACT DAYS]]+Table_OTOB_YTD[[#This Row],[DAYS ADDED]])-Table_OTOB_YTD[[#This Row],[CHARGED DAYS]]</f>
        <v>6</v>
      </c>
      <c r="O311" s="76">
        <v>0</v>
      </c>
      <c r="P311" s="76">
        <v>1</v>
      </c>
    </row>
    <row r="312" spans="2:16" x14ac:dyDescent="0.35">
      <c r="B312" s="70" t="s">
        <v>77</v>
      </c>
      <c r="C312" s="72" t="s">
        <v>678</v>
      </c>
      <c r="D312" s="77" t="s">
        <v>555</v>
      </c>
      <c r="E312" s="77" t="s">
        <v>165</v>
      </c>
      <c r="F312" s="71">
        <v>43865</v>
      </c>
      <c r="G312" s="78">
        <v>2349138.88</v>
      </c>
      <c r="H312" s="78">
        <v>235401.27000000002</v>
      </c>
      <c r="I312" s="78">
        <v>2585695.0499999998</v>
      </c>
      <c r="J312" s="78">
        <v>236556.17</v>
      </c>
      <c r="K312" s="79">
        <v>85</v>
      </c>
      <c r="L312" s="79">
        <v>93</v>
      </c>
      <c r="M312" s="79">
        <v>8</v>
      </c>
      <c r="N312" s="93">
        <f>(Table_OTOB_YTD[[#This Row],[CONTRACT DAYS]]+Table_OTOB_YTD[[#This Row],[DAYS ADDED]])-Table_OTOB_YTD[[#This Row],[CHARGED DAYS]]</f>
        <v>0</v>
      </c>
      <c r="O312" s="76">
        <v>1</v>
      </c>
      <c r="P312" s="76">
        <v>0</v>
      </c>
    </row>
    <row r="313" spans="2:16" x14ac:dyDescent="0.35">
      <c r="B313" s="70" t="s">
        <v>34</v>
      </c>
      <c r="C313" s="72" t="s">
        <v>679</v>
      </c>
      <c r="D313" s="77" t="s">
        <v>36</v>
      </c>
      <c r="E313" s="77" t="s">
        <v>680</v>
      </c>
      <c r="F313" s="71">
        <v>43866</v>
      </c>
      <c r="G313" s="78">
        <v>1435578.35</v>
      </c>
      <c r="H313" s="78">
        <v>-373.45</v>
      </c>
      <c r="I313" s="78">
        <v>1399996.16</v>
      </c>
      <c r="J313" s="78">
        <v>-35582.19</v>
      </c>
      <c r="K313" s="79">
        <v>60</v>
      </c>
      <c r="L313" s="79">
        <v>60</v>
      </c>
      <c r="M313" s="79">
        <v>0</v>
      </c>
      <c r="N313" s="93">
        <f>(Table_OTOB_YTD[[#This Row],[CONTRACT DAYS]]+Table_OTOB_YTD[[#This Row],[DAYS ADDED]])-Table_OTOB_YTD[[#This Row],[CHARGED DAYS]]</f>
        <v>0</v>
      </c>
      <c r="O313" s="76">
        <v>1</v>
      </c>
      <c r="P313" s="76">
        <v>0</v>
      </c>
    </row>
    <row r="314" spans="2:16" x14ac:dyDescent="0.35">
      <c r="B314" s="70" t="s">
        <v>19</v>
      </c>
      <c r="C314" s="72" t="s">
        <v>681</v>
      </c>
      <c r="D314" s="77" t="s">
        <v>682</v>
      </c>
      <c r="E314" s="77" t="s">
        <v>295</v>
      </c>
      <c r="F314" s="71">
        <v>43867</v>
      </c>
      <c r="G314" s="78">
        <v>2985946</v>
      </c>
      <c r="H314" s="78">
        <v>-138562.6</v>
      </c>
      <c r="I314" s="78">
        <v>2849711.92</v>
      </c>
      <c r="J314" s="78">
        <v>-136234.07999999999</v>
      </c>
      <c r="K314" s="79">
        <v>68</v>
      </c>
      <c r="L314" s="79">
        <v>41</v>
      </c>
      <c r="M314" s="79">
        <v>0</v>
      </c>
      <c r="N314" s="93">
        <f>(Table_OTOB_YTD[[#This Row],[CONTRACT DAYS]]+Table_OTOB_YTD[[#This Row],[DAYS ADDED]])-Table_OTOB_YTD[[#This Row],[CHARGED DAYS]]</f>
        <v>27</v>
      </c>
      <c r="O314" s="76">
        <v>1</v>
      </c>
      <c r="P314" s="76">
        <v>0</v>
      </c>
    </row>
    <row r="315" spans="2:16" x14ac:dyDescent="0.35">
      <c r="B315" s="70" t="s">
        <v>19</v>
      </c>
      <c r="C315" s="72" t="s">
        <v>683</v>
      </c>
      <c r="D315" s="77" t="s">
        <v>162</v>
      </c>
      <c r="E315" s="77" t="s">
        <v>553</v>
      </c>
      <c r="F315" s="71">
        <v>43868</v>
      </c>
      <c r="G315" s="78">
        <v>878897.95000000007</v>
      </c>
      <c r="H315" s="78">
        <v>37043.96</v>
      </c>
      <c r="I315" s="78">
        <v>925492.03</v>
      </c>
      <c r="J315" s="78">
        <v>46594.080000000002</v>
      </c>
      <c r="K315" s="79">
        <v>271</v>
      </c>
      <c r="L315" s="79">
        <v>204</v>
      </c>
      <c r="M315" s="79">
        <v>0</v>
      </c>
      <c r="N315" s="93">
        <f>(Table_OTOB_YTD[[#This Row],[CONTRACT DAYS]]+Table_OTOB_YTD[[#This Row],[DAYS ADDED]])-Table_OTOB_YTD[[#This Row],[CHARGED DAYS]]</f>
        <v>67</v>
      </c>
      <c r="O315" s="76">
        <v>1</v>
      </c>
      <c r="P315" s="76">
        <v>0</v>
      </c>
    </row>
    <row r="316" spans="2:16" x14ac:dyDescent="0.35">
      <c r="B316" s="70" t="s">
        <v>38</v>
      </c>
      <c r="C316" s="72" t="s">
        <v>684</v>
      </c>
      <c r="D316" s="77" t="s">
        <v>419</v>
      </c>
      <c r="E316" s="77" t="s">
        <v>55</v>
      </c>
      <c r="F316" s="71">
        <v>43868</v>
      </c>
      <c r="G316" s="78">
        <v>11461243.210000001</v>
      </c>
      <c r="H316" s="78">
        <v>-172563.41</v>
      </c>
      <c r="I316" s="78">
        <v>10343199.5</v>
      </c>
      <c r="J316" s="78">
        <v>-1118043.71</v>
      </c>
      <c r="K316" s="79">
        <v>170</v>
      </c>
      <c r="L316" s="79">
        <v>167</v>
      </c>
      <c r="M316" s="79">
        <v>0</v>
      </c>
      <c r="N316" s="93">
        <f>(Table_OTOB_YTD[[#This Row],[CONTRACT DAYS]]+Table_OTOB_YTD[[#This Row],[DAYS ADDED]])-Table_OTOB_YTD[[#This Row],[CHARGED DAYS]]</f>
        <v>3</v>
      </c>
      <c r="O316" s="76">
        <v>1</v>
      </c>
      <c r="P316" s="76">
        <v>0</v>
      </c>
    </row>
    <row r="317" spans="2:16" x14ac:dyDescent="0.35">
      <c r="B317" s="70" t="s">
        <v>38</v>
      </c>
      <c r="C317" s="72" t="s">
        <v>685</v>
      </c>
      <c r="D317" s="77" t="s">
        <v>419</v>
      </c>
      <c r="E317" s="77" t="s">
        <v>686</v>
      </c>
      <c r="F317" s="71">
        <v>43868</v>
      </c>
      <c r="G317" s="78">
        <v>4087837.4</v>
      </c>
      <c r="H317" s="78">
        <v>60427.83</v>
      </c>
      <c r="I317" s="78">
        <v>4074340.08</v>
      </c>
      <c r="J317" s="78">
        <v>-13497.32</v>
      </c>
      <c r="K317" s="79">
        <v>286</v>
      </c>
      <c r="L317" s="79">
        <v>286</v>
      </c>
      <c r="M317" s="79">
        <v>0</v>
      </c>
      <c r="N317" s="93">
        <f>(Table_OTOB_YTD[[#This Row],[CONTRACT DAYS]]+Table_OTOB_YTD[[#This Row],[DAYS ADDED]])-Table_OTOB_YTD[[#This Row],[CHARGED DAYS]]</f>
        <v>0</v>
      </c>
      <c r="O317" s="76">
        <v>1</v>
      </c>
      <c r="P317" s="76">
        <v>0</v>
      </c>
    </row>
    <row r="318" spans="2:16" x14ac:dyDescent="0.35">
      <c r="B318" s="70" t="s">
        <v>109</v>
      </c>
      <c r="C318" s="72" t="s">
        <v>687</v>
      </c>
      <c r="D318" s="77" t="s">
        <v>500</v>
      </c>
      <c r="E318" s="77" t="s">
        <v>688</v>
      </c>
      <c r="F318" s="71">
        <v>43871</v>
      </c>
      <c r="G318" s="78">
        <v>2037263.05</v>
      </c>
      <c r="H318" s="78">
        <v>326736.53999999998</v>
      </c>
      <c r="I318" s="78">
        <v>2383113.19</v>
      </c>
      <c r="J318" s="78">
        <v>345850.14</v>
      </c>
      <c r="K318" s="79">
        <v>307</v>
      </c>
      <c r="L318" s="79">
        <v>244</v>
      </c>
      <c r="M318" s="79">
        <v>0</v>
      </c>
      <c r="N318" s="93">
        <f>(Table_OTOB_YTD[[#This Row],[CONTRACT DAYS]]+Table_OTOB_YTD[[#This Row],[DAYS ADDED]])-Table_OTOB_YTD[[#This Row],[CHARGED DAYS]]</f>
        <v>63</v>
      </c>
      <c r="O318" s="76">
        <v>1</v>
      </c>
      <c r="P318" s="76">
        <v>0</v>
      </c>
    </row>
    <row r="319" spans="2:16" x14ac:dyDescent="0.35">
      <c r="B319" s="70" t="s">
        <v>52</v>
      </c>
      <c r="C319" s="72" t="s">
        <v>689</v>
      </c>
      <c r="D319" s="77" t="s">
        <v>66</v>
      </c>
      <c r="E319" s="77" t="s">
        <v>690</v>
      </c>
      <c r="F319" s="71">
        <v>43871</v>
      </c>
      <c r="G319" s="78">
        <v>6654770.0600000005</v>
      </c>
      <c r="H319" s="78">
        <v>218201.17</v>
      </c>
      <c r="I319" s="78">
        <v>6815706.5099999998</v>
      </c>
      <c r="J319" s="78">
        <v>160936.45000000001</v>
      </c>
      <c r="K319" s="79">
        <v>213</v>
      </c>
      <c r="L319" s="79">
        <v>298</v>
      </c>
      <c r="M319" s="79">
        <v>85</v>
      </c>
      <c r="N319" s="93">
        <f>(Table_OTOB_YTD[[#This Row],[CONTRACT DAYS]]+Table_OTOB_YTD[[#This Row],[DAYS ADDED]])-Table_OTOB_YTD[[#This Row],[CHARGED DAYS]]</f>
        <v>0</v>
      </c>
      <c r="O319" s="76">
        <v>0</v>
      </c>
      <c r="P319" s="76">
        <v>1</v>
      </c>
    </row>
    <row r="320" spans="2:16" x14ac:dyDescent="0.35">
      <c r="B320" s="70" t="s">
        <v>38</v>
      </c>
      <c r="C320" s="72" t="s">
        <v>691</v>
      </c>
      <c r="D320" s="77" t="s">
        <v>105</v>
      </c>
      <c r="E320" s="77" t="s">
        <v>315</v>
      </c>
      <c r="F320" s="71">
        <v>43872</v>
      </c>
      <c r="G320" s="78">
        <v>1331101.99</v>
      </c>
      <c r="H320" s="78">
        <v>0</v>
      </c>
      <c r="I320" s="78">
        <v>1301111.42</v>
      </c>
      <c r="J320" s="78">
        <v>-29990.57</v>
      </c>
      <c r="K320" s="79">
        <v>175</v>
      </c>
      <c r="L320" s="79">
        <v>190</v>
      </c>
      <c r="M320" s="79">
        <v>0</v>
      </c>
      <c r="N320" s="93">
        <f>(Table_OTOB_YTD[[#This Row],[CONTRACT DAYS]]+Table_OTOB_YTD[[#This Row],[DAYS ADDED]])-Table_OTOB_YTD[[#This Row],[CHARGED DAYS]]</f>
        <v>-15</v>
      </c>
      <c r="O320" s="76">
        <v>1</v>
      </c>
      <c r="P320" s="76">
        <v>0</v>
      </c>
    </row>
    <row r="321" spans="2:16" x14ac:dyDescent="0.35">
      <c r="B321" s="70" t="s">
        <v>61</v>
      </c>
      <c r="C321" s="72" t="s">
        <v>692</v>
      </c>
      <c r="D321" s="77" t="s">
        <v>693</v>
      </c>
      <c r="E321" s="77" t="s">
        <v>173</v>
      </c>
      <c r="F321" s="71">
        <v>43872</v>
      </c>
      <c r="G321" s="78">
        <v>4018602.9</v>
      </c>
      <c r="H321" s="78">
        <v>3095.12</v>
      </c>
      <c r="I321" s="78">
        <v>4063679.59</v>
      </c>
      <c r="J321" s="78">
        <v>45076.69</v>
      </c>
      <c r="K321" s="79">
        <v>348</v>
      </c>
      <c r="L321" s="79">
        <v>364</v>
      </c>
      <c r="M321" s="79">
        <v>0</v>
      </c>
      <c r="N321" s="93">
        <f>(Table_OTOB_YTD[[#This Row],[CONTRACT DAYS]]+Table_OTOB_YTD[[#This Row],[DAYS ADDED]])-Table_OTOB_YTD[[#This Row],[CHARGED DAYS]]</f>
        <v>-16</v>
      </c>
      <c r="O321" s="76">
        <v>1</v>
      </c>
      <c r="P321" s="76">
        <v>0</v>
      </c>
    </row>
    <row r="322" spans="2:16" x14ac:dyDescent="0.35">
      <c r="B322" s="70" t="s">
        <v>34</v>
      </c>
      <c r="C322" s="72" t="s">
        <v>694</v>
      </c>
      <c r="D322" s="77" t="s">
        <v>567</v>
      </c>
      <c r="E322" s="77" t="s">
        <v>29</v>
      </c>
      <c r="F322" s="71">
        <v>43872</v>
      </c>
      <c r="G322" s="78">
        <v>1340676.7</v>
      </c>
      <c r="H322" s="78">
        <v>0</v>
      </c>
      <c r="I322" s="78">
        <v>1311618.1200000001</v>
      </c>
      <c r="J322" s="78">
        <v>-29058.58</v>
      </c>
      <c r="K322" s="79">
        <v>225</v>
      </c>
      <c r="L322" s="79">
        <v>139</v>
      </c>
      <c r="M322" s="79">
        <v>0</v>
      </c>
      <c r="N322" s="93">
        <f>(Table_OTOB_YTD[[#This Row],[CONTRACT DAYS]]+Table_OTOB_YTD[[#This Row],[DAYS ADDED]])-Table_OTOB_YTD[[#This Row],[CHARGED DAYS]]</f>
        <v>86</v>
      </c>
      <c r="O322" s="76">
        <v>1</v>
      </c>
      <c r="P322" s="76">
        <v>0</v>
      </c>
    </row>
    <row r="323" spans="2:16" x14ac:dyDescent="0.35">
      <c r="B323" s="70" t="s">
        <v>19</v>
      </c>
      <c r="C323" s="72" t="s">
        <v>695</v>
      </c>
      <c r="D323" s="77" t="s">
        <v>102</v>
      </c>
      <c r="E323" s="77" t="s">
        <v>179</v>
      </c>
      <c r="F323" s="71">
        <v>43873</v>
      </c>
      <c r="G323" s="78">
        <v>1996137.88</v>
      </c>
      <c r="H323" s="78">
        <v>-67137.240000000005</v>
      </c>
      <c r="I323" s="78">
        <v>1931855.75</v>
      </c>
      <c r="J323" s="78">
        <v>-64282.13</v>
      </c>
      <c r="K323" s="79">
        <v>46</v>
      </c>
      <c r="L323" s="79">
        <v>41</v>
      </c>
      <c r="M323" s="79">
        <v>0</v>
      </c>
      <c r="N323" s="93">
        <f>(Table_OTOB_YTD[[#This Row],[CONTRACT DAYS]]+Table_OTOB_YTD[[#This Row],[DAYS ADDED]])-Table_OTOB_YTD[[#This Row],[CHARGED DAYS]]</f>
        <v>5</v>
      </c>
      <c r="O323" s="76">
        <v>1</v>
      </c>
      <c r="P323" s="76">
        <v>0</v>
      </c>
    </row>
    <row r="324" spans="2:16" x14ac:dyDescent="0.35">
      <c r="B324" s="70" t="s">
        <v>126</v>
      </c>
      <c r="C324" s="72" t="s">
        <v>696</v>
      </c>
      <c r="D324" s="77" t="s">
        <v>697</v>
      </c>
      <c r="E324" s="77" t="s">
        <v>501</v>
      </c>
      <c r="F324" s="71">
        <v>43873</v>
      </c>
      <c r="G324" s="78">
        <v>2287795.2000000002</v>
      </c>
      <c r="H324" s="78">
        <v>434716.26</v>
      </c>
      <c r="I324" s="78">
        <v>2687615.7</v>
      </c>
      <c r="J324" s="78">
        <v>399820.5</v>
      </c>
      <c r="K324" s="79">
        <v>53</v>
      </c>
      <c r="L324" s="79">
        <v>42</v>
      </c>
      <c r="M324" s="79">
        <v>3</v>
      </c>
      <c r="N324" s="93">
        <f>(Table_OTOB_YTD[[#This Row],[CONTRACT DAYS]]+Table_OTOB_YTD[[#This Row],[DAYS ADDED]])-Table_OTOB_YTD[[#This Row],[CHARGED DAYS]]</f>
        <v>14</v>
      </c>
      <c r="O324" s="76">
        <v>1</v>
      </c>
      <c r="P324" s="76">
        <v>0</v>
      </c>
    </row>
    <row r="325" spans="2:16" x14ac:dyDescent="0.35">
      <c r="B325" s="70" t="s">
        <v>43</v>
      </c>
      <c r="C325" s="72" t="s">
        <v>698</v>
      </c>
      <c r="D325" s="77" t="s">
        <v>193</v>
      </c>
      <c r="E325" s="77" t="s">
        <v>108</v>
      </c>
      <c r="F325" s="71">
        <v>43873</v>
      </c>
      <c r="G325" s="78">
        <v>4658453.88</v>
      </c>
      <c r="H325" s="78">
        <v>492237.75</v>
      </c>
      <c r="I325" s="78">
        <v>4853962.53</v>
      </c>
      <c r="J325" s="78">
        <v>86173.54</v>
      </c>
      <c r="K325" s="79">
        <v>165</v>
      </c>
      <c r="L325" s="79">
        <v>282</v>
      </c>
      <c r="M325" s="79">
        <v>118</v>
      </c>
      <c r="N325" s="93">
        <f>(Table_OTOB_YTD[[#This Row],[CONTRACT DAYS]]+Table_OTOB_YTD[[#This Row],[DAYS ADDED]])-Table_OTOB_YTD[[#This Row],[CHARGED DAYS]]</f>
        <v>1</v>
      </c>
      <c r="O325" s="76">
        <v>0</v>
      </c>
      <c r="P325" s="76">
        <v>1</v>
      </c>
    </row>
    <row r="326" spans="2:16" x14ac:dyDescent="0.35">
      <c r="B326" s="70" t="s">
        <v>109</v>
      </c>
      <c r="C326" s="72" t="s">
        <v>699</v>
      </c>
      <c r="D326" s="77" t="s">
        <v>111</v>
      </c>
      <c r="E326" s="77" t="s">
        <v>700</v>
      </c>
      <c r="F326" s="71">
        <v>43873</v>
      </c>
      <c r="G326" s="78">
        <v>781727.27</v>
      </c>
      <c r="H326" s="78">
        <v>198134.5</v>
      </c>
      <c r="I326" s="78">
        <v>1096556.5900000001</v>
      </c>
      <c r="J326" s="78">
        <v>314829.32</v>
      </c>
      <c r="K326" s="79">
        <v>50</v>
      </c>
      <c r="L326" s="79">
        <v>51</v>
      </c>
      <c r="M326" s="79">
        <v>1</v>
      </c>
      <c r="N326" s="93">
        <f>(Table_OTOB_YTD[[#This Row],[CONTRACT DAYS]]+Table_OTOB_YTD[[#This Row],[DAYS ADDED]])-Table_OTOB_YTD[[#This Row],[CHARGED DAYS]]</f>
        <v>0</v>
      </c>
      <c r="O326" s="76">
        <v>1</v>
      </c>
      <c r="P326" s="76">
        <v>0</v>
      </c>
    </row>
    <row r="327" spans="2:16" x14ac:dyDescent="0.35">
      <c r="B327" s="70" t="s">
        <v>19</v>
      </c>
      <c r="C327" s="72" t="s">
        <v>701</v>
      </c>
      <c r="D327" s="77" t="s">
        <v>21</v>
      </c>
      <c r="E327" s="77" t="s">
        <v>165</v>
      </c>
      <c r="F327" s="71">
        <v>43874</v>
      </c>
      <c r="G327" s="78">
        <v>730891.76</v>
      </c>
      <c r="H327" s="78">
        <v>0</v>
      </c>
      <c r="I327" s="78">
        <v>713806.56</v>
      </c>
      <c r="J327" s="78">
        <v>-17085.2</v>
      </c>
      <c r="K327" s="79">
        <v>120</v>
      </c>
      <c r="L327" s="79">
        <v>102</v>
      </c>
      <c r="M327" s="79">
        <v>0</v>
      </c>
      <c r="N327" s="93">
        <f>(Table_OTOB_YTD[[#This Row],[CONTRACT DAYS]]+Table_OTOB_YTD[[#This Row],[DAYS ADDED]])-Table_OTOB_YTD[[#This Row],[CHARGED DAYS]]</f>
        <v>18</v>
      </c>
      <c r="O327" s="76">
        <v>1</v>
      </c>
      <c r="P327" s="76">
        <v>0</v>
      </c>
    </row>
    <row r="328" spans="2:16" x14ac:dyDescent="0.35">
      <c r="B328" s="70" t="s">
        <v>19</v>
      </c>
      <c r="C328" s="72" t="s">
        <v>702</v>
      </c>
      <c r="D328" s="77" t="s">
        <v>162</v>
      </c>
      <c r="E328" s="77" t="s">
        <v>26</v>
      </c>
      <c r="F328" s="71">
        <v>43874</v>
      </c>
      <c r="G328" s="78">
        <v>1177598.3</v>
      </c>
      <c r="H328" s="78">
        <v>0</v>
      </c>
      <c r="I328" s="78">
        <v>1140464.05</v>
      </c>
      <c r="J328" s="78">
        <v>-37134.25</v>
      </c>
      <c r="K328" s="79">
        <v>160</v>
      </c>
      <c r="L328" s="79">
        <v>100</v>
      </c>
      <c r="M328" s="79">
        <v>0</v>
      </c>
      <c r="N328" s="93">
        <f>(Table_OTOB_YTD[[#This Row],[CONTRACT DAYS]]+Table_OTOB_YTD[[#This Row],[DAYS ADDED]])-Table_OTOB_YTD[[#This Row],[CHARGED DAYS]]</f>
        <v>60</v>
      </c>
      <c r="O328" s="76">
        <v>1</v>
      </c>
      <c r="P328" s="76">
        <v>0</v>
      </c>
    </row>
    <row r="329" spans="2:16" x14ac:dyDescent="0.35">
      <c r="B329" s="70" t="s">
        <v>19</v>
      </c>
      <c r="C329" s="72" t="s">
        <v>703</v>
      </c>
      <c r="D329" s="77" t="s">
        <v>479</v>
      </c>
      <c r="E329" s="77" t="s">
        <v>704</v>
      </c>
      <c r="F329" s="71">
        <v>43875</v>
      </c>
      <c r="G329" s="78">
        <v>526358.29</v>
      </c>
      <c r="H329" s="78">
        <v>18323.16</v>
      </c>
      <c r="I329" s="78">
        <v>553331.1</v>
      </c>
      <c r="J329" s="78">
        <v>26972.81</v>
      </c>
      <c r="K329" s="79">
        <v>42</v>
      </c>
      <c r="L329" s="79">
        <v>51</v>
      </c>
      <c r="M329" s="79">
        <v>3</v>
      </c>
      <c r="N329" s="93">
        <f>(Table_OTOB_YTD[[#This Row],[CONTRACT DAYS]]+Table_OTOB_YTD[[#This Row],[DAYS ADDED]])-Table_OTOB_YTD[[#This Row],[CHARGED DAYS]]</f>
        <v>-6</v>
      </c>
      <c r="O329" s="76">
        <v>0</v>
      </c>
      <c r="P329" s="76">
        <v>1</v>
      </c>
    </row>
    <row r="330" spans="2:16" x14ac:dyDescent="0.35">
      <c r="B330" s="70" t="s">
        <v>19</v>
      </c>
      <c r="C330" s="72" t="s">
        <v>705</v>
      </c>
      <c r="D330" s="77" t="s">
        <v>162</v>
      </c>
      <c r="E330" s="77" t="s">
        <v>26</v>
      </c>
      <c r="F330" s="71">
        <v>43875</v>
      </c>
      <c r="G330" s="78">
        <v>1439774</v>
      </c>
      <c r="H330" s="78">
        <v>0</v>
      </c>
      <c r="I330" s="78">
        <v>1555573.48</v>
      </c>
      <c r="J330" s="78">
        <v>115799.48</v>
      </c>
      <c r="K330" s="79">
        <v>300</v>
      </c>
      <c r="L330" s="79">
        <v>304</v>
      </c>
      <c r="M330" s="79">
        <v>0</v>
      </c>
      <c r="N330" s="93">
        <f>(Table_OTOB_YTD[[#This Row],[CONTRACT DAYS]]+Table_OTOB_YTD[[#This Row],[DAYS ADDED]])-Table_OTOB_YTD[[#This Row],[CHARGED DAYS]]</f>
        <v>-4</v>
      </c>
      <c r="O330" s="76">
        <v>1</v>
      </c>
      <c r="P330" s="76">
        <v>0</v>
      </c>
    </row>
    <row r="331" spans="2:16" x14ac:dyDescent="0.35">
      <c r="B331" s="70" t="s">
        <v>19</v>
      </c>
      <c r="C331" s="72" t="s">
        <v>706</v>
      </c>
      <c r="D331" s="77" t="s">
        <v>162</v>
      </c>
      <c r="E331" s="77" t="s">
        <v>26</v>
      </c>
      <c r="F331" s="71">
        <v>43875</v>
      </c>
      <c r="G331" s="78">
        <v>1469946</v>
      </c>
      <c r="H331" s="78">
        <v>0</v>
      </c>
      <c r="I331" s="78">
        <v>1218722.99</v>
      </c>
      <c r="J331" s="78">
        <v>-251223.01</v>
      </c>
      <c r="K331" s="79">
        <v>300</v>
      </c>
      <c r="L331" s="79">
        <v>150</v>
      </c>
      <c r="M331" s="79">
        <v>0</v>
      </c>
      <c r="N331" s="93">
        <f>(Table_OTOB_YTD[[#This Row],[CONTRACT DAYS]]+Table_OTOB_YTD[[#This Row],[DAYS ADDED]])-Table_OTOB_YTD[[#This Row],[CHARGED DAYS]]</f>
        <v>150</v>
      </c>
      <c r="O331" s="76">
        <v>1</v>
      </c>
      <c r="P331" s="76">
        <v>0</v>
      </c>
    </row>
    <row r="332" spans="2:16" x14ac:dyDescent="0.35">
      <c r="B332" s="70" t="s">
        <v>19</v>
      </c>
      <c r="C332" s="72" t="s">
        <v>707</v>
      </c>
      <c r="D332" s="77" t="s">
        <v>162</v>
      </c>
      <c r="E332" s="77" t="s">
        <v>486</v>
      </c>
      <c r="F332" s="71">
        <v>43875</v>
      </c>
      <c r="G332" s="78">
        <v>388447</v>
      </c>
      <c r="H332" s="78">
        <v>-29247.600000000002</v>
      </c>
      <c r="I332" s="78">
        <v>394401</v>
      </c>
      <c r="J332" s="78">
        <v>5954</v>
      </c>
      <c r="K332" s="79">
        <v>130</v>
      </c>
      <c r="L332" s="79">
        <v>55</v>
      </c>
      <c r="M332" s="79">
        <v>0</v>
      </c>
      <c r="N332" s="93">
        <f>(Table_OTOB_YTD[[#This Row],[CONTRACT DAYS]]+Table_OTOB_YTD[[#This Row],[DAYS ADDED]])-Table_OTOB_YTD[[#This Row],[CHARGED DAYS]]</f>
        <v>75</v>
      </c>
      <c r="O332" s="76">
        <v>1</v>
      </c>
      <c r="P332" s="76">
        <v>0</v>
      </c>
    </row>
    <row r="333" spans="2:16" x14ac:dyDescent="0.35">
      <c r="B333" s="70" t="s">
        <v>15</v>
      </c>
      <c r="C333" s="72" t="s">
        <v>708</v>
      </c>
      <c r="D333" s="77" t="s">
        <v>709</v>
      </c>
      <c r="E333" s="77" t="s">
        <v>501</v>
      </c>
      <c r="F333" s="71">
        <v>43875</v>
      </c>
      <c r="G333" s="78">
        <v>3994436.14</v>
      </c>
      <c r="H333" s="78">
        <v>11287.47</v>
      </c>
      <c r="I333" s="78">
        <v>4271632.2699999996</v>
      </c>
      <c r="J333" s="78">
        <v>277196.13</v>
      </c>
      <c r="K333" s="79">
        <v>90</v>
      </c>
      <c r="L333" s="79">
        <v>96</v>
      </c>
      <c r="M333" s="79">
        <v>0</v>
      </c>
      <c r="N333" s="93">
        <f>(Table_OTOB_YTD[[#This Row],[CONTRACT DAYS]]+Table_OTOB_YTD[[#This Row],[DAYS ADDED]])-Table_OTOB_YTD[[#This Row],[CHARGED DAYS]]</f>
        <v>-6</v>
      </c>
      <c r="O333" s="76">
        <v>1</v>
      </c>
      <c r="P333" s="76">
        <v>0</v>
      </c>
    </row>
    <row r="334" spans="2:16" x14ac:dyDescent="0.35">
      <c r="B334" s="70" t="s">
        <v>109</v>
      </c>
      <c r="C334" s="72" t="s">
        <v>710</v>
      </c>
      <c r="D334" s="77" t="s">
        <v>114</v>
      </c>
      <c r="E334" s="77" t="s">
        <v>711</v>
      </c>
      <c r="F334" s="71">
        <v>43875</v>
      </c>
      <c r="G334" s="78">
        <v>647884.36</v>
      </c>
      <c r="H334" s="78">
        <v>5305.47</v>
      </c>
      <c r="I334" s="78">
        <v>660140.72</v>
      </c>
      <c r="J334" s="78">
        <v>12256.36</v>
      </c>
      <c r="K334" s="79">
        <v>91</v>
      </c>
      <c r="L334" s="79">
        <v>82</v>
      </c>
      <c r="M334" s="79">
        <v>0</v>
      </c>
      <c r="N334" s="93">
        <f>(Table_OTOB_YTD[[#This Row],[CONTRACT DAYS]]+Table_OTOB_YTD[[#This Row],[DAYS ADDED]])-Table_OTOB_YTD[[#This Row],[CHARGED DAYS]]</f>
        <v>9</v>
      </c>
      <c r="O334" s="76">
        <v>1</v>
      </c>
      <c r="P334" s="76">
        <v>0</v>
      </c>
    </row>
    <row r="335" spans="2:16" x14ac:dyDescent="0.35">
      <c r="B335" s="70" t="s">
        <v>117</v>
      </c>
      <c r="C335" s="72" t="s">
        <v>712</v>
      </c>
      <c r="D335" s="77" t="s">
        <v>297</v>
      </c>
      <c r="E335" s="77" t="s">
        <v>120</v>
      </c>
      <c r="F335" s="71">
        <v>43875</v>
      </c>
      <c r="G335" s="78">
        <v>3343191.83</v>
      </c>
      <c r="H335" s="78">
        <v>127977.17</v>
      </c>
      <c r="I335" s="78">
        <v>3412260.52</v>
      </c>
      <c r="J335" s="78">
        <v>69068.69</v>
      </c>
      <c r="K335" s="79">
        <v>198</v>
      </c>
      <c r="L335" s="79">
        <v>246</v>
      </c>
      <c r="M335" s="79">
        <v>48</v>
      </c>
      <c r="N335" s="93">
        <f>(Table_OTOB_YTD[[#This Row],[CONTRACT DAYS]]+Table_OTOB_YTD[[#This Row],[DAYS ADDED]])-Table_OTOB_YTD[[#This Row],[CHARGED DAYS]]</f>
        <v>0</v>
      </c>
      <c r="O335" s="76">
        <v>0</v>
      </c>
      <c r="P335" s="76">
        <v>1</v>
      </c>
    </row>
    <row r="336" spans="2:16" x14ac:dyDescent="0.35">
      <c r="B336" s="70" t="s">
        <v>117</v>
      </c>
      <c r="C336" s="72" t="s">
        <v>713</v>
      </c>
      <c r="D336" s="77" t="s">
        <v>124</v>
      </c>
      <c r="E336" s="77" t="s">
        <v>714</v>
      </c>
      <c r="F336" s="71">
        <v>43875</v>
      </c>
      <c r="G336" s="78">
        <v>5996508.4800000004</v>
      </c>
      <c r="H336" s="78">
        <v>464902.11</v>
      </c>
      <c r="I336" s="78">
        <v>6585606</v>
      </c>
      <c r="J336" s="78">
        <v>589097.52</v>
      </c>
      <c r="K336" s="79">
        <v>364</v>
      </c>
      <c r="L336" s="79">
        <v>364</v>
      </c>
      <c r="M336" s="79">
        <v>0</v>
      </c>
      <c r="N336" s="93">
        <f>(Table_OTOB_YTD[[#This Row],[CONTRACT DAYS]]+Table_OTOB_YTD[[#This Row],[DAYS ADDED]])-Table_OTOB_YTD[[#This Row],[CHARGED DAYS]]</f>
        <v>0</v>
      </c>
      <c r="O336" s="76">
        <v>1</v>
      </c>
      <c r="P336" s="76">
        <v>0</v>
      </c>
    </row>
    <row r="337" spans="2:16" x14ac:dyDescent="0.35">
      <c r="B337" s="70" t="s">
        <v>117</v>
      </c>
      <c r="C337" s="72" t="s">
        <v>715</v>
      </c>
      <c r="D337" s="77" t="s">
        <v>122</v>
      </c>
      <c r="E337" s="77" t="s">
        <v>716</v>
      </c>
      <c r="F337" s="71">
        <v>43875</v>
      </c>
      <c r="G337" s="78">
        <v>806296.61</v>
      </c>
      <c r="H337" s="78">
        <v>97905.56</v>
      </c>
      <c r="I337" s="78">
        <v>986113.76</v>
      </c>
      <c r="J337" s="78">
        <v>179817.15</v>
      </c>
      <c r="K337" s="79">
        <v>130</v>
      </c>
      <c r="L337" s="79">
        <v>156</v>
      </c>
      <c r="M337" s="79">
        <v>26</v>
      </c>
      <c r="N337" s="93">
        <f>(Table_OTOB_YTD[[#This Row],[CONTRACT DAYS]]+Table_OTOB_YTD[[#This Row],[DAYS ADDED]])-Table_OTOB_YTD[[#This Row],[CHARGED DAYS]]</f>
        <v>0</v>
      </c>
      <c r="O337" s="76">
        <v>0</v>
      </c>
      <c r="P337" s="76">
        <v>1</v>
      </c>
    </row>
    <row r="338" spans="2:16" x14ac:dyDescent="0.35">
      <c r="B338" s="70" t="s">
        <v>38</v>
      </c>
      <c r="C338" s="72" t="s">
        <v>717</v>
      </c>
      <c r="D338" s="77" t="s">
        <v>105</v>
      </c>
      <c r="E338" s="77" t="s">
        <v>718</v>
      </c>
      <c r="F338" s="71">
        <v>43879</v>
      </c>
      <c r="G338" s="78">
        <v>30580029.399999999</v>
      </c>
      <c r="H338" s="78">
        <v>1340416.1200000001</v>
      </c>
      <c r="I338" s="78">
        <v>31138569.239999998</v>
      </c>
      <c r="J338" s="78">
        <v>558539.84</v>
      </c>
      <c r="K338" s="79">
        <v>651</v>
      </c>
      <c r="L338" s="79">
        <v>650</v>
      </c>
      <c r="M338" s="79">
        <v>5</v>
      </c>
      <c r="N338" s="93">
        <f>(Table_OTOB_YTD[[#This Row],[CONTRACT DAYS]]+Table_OTOB_YTD[[#This Row],[DAYS ADDED]])-Table_OTOB_YTD[[#This Row],[CHARGED DAYS]]</f>
        <v>6</v>
      </c>
      <c r="O338" s="76">
        <v>1</v>
      </c>
      <c r="P338" s="76">
        <v>0</v>
      </c>
    </row>
    <row r="339" spans="2:16" x14ac:dyDescent="0.35">
      <c r="B339" s="70" t="s">
        <v>38</v>
      </c>
      <c r="C339" s="72" t="s">
        <v>719</v>
      </c>
      <c r="D339" s="77" t="s">
        <v>38</v>
      </c>
      <c r="E339" s="77" t="s">
        <v>454</v>
      </c>
      <c r="F339" s="71">
        <v>43879</v>
      </c>
      <c r="G339" s="78">
        <v>58805233.659999996</v>
      </c>
      <c r="H339" s="78">
        <v>802882.82000000007</v>
      </c>
      <c r="I339" s="78">
        <v>59737604.289999999</v>
      </c>
      <c r="J339" s="78">
        <v>787338.59</v>
      </c>
      <c r="K339" s="79">
        <v>986</v>
      </c>
      <c r="L339" s="79">
        <v>1154</v>
      </c>
      <c r="M339" s="79">
        <v>169</v>
      </c>
      <c r="N339" s="93">
        <f>(Table_OTOB_YTD[[#This Row],[CONTRACT DAYS]]+Table_OTOB_YTD[[#This Row],[DAYS ADDED]])-Table_OTOB_YTD[[#This Row],[CHARGED DAYS]]</f>
        <v>1</v>
      </c>
      <c r="O339" s="76">
        <v>0</v>
      </c>
      <c r="P339" s="76">
        <v>1</v>
      </c>
    </row>
    <row r="340" spans="2:16" x14ac:dyDescent="0.35">
      <c r="B340" s="70" t="s">
        <v>38</v>
      </c>
      <c r="C340" s="72" t="s">
        <v>720</v>
      </c>
      <c r="D340" s="77" t="s">
        <v>38</v>
      </c>
      <c r="E340" s="77" t="s">
        <v>108</v>
      </c>
      <c r="F340" s="71">
        <v>43879</v>
      </c>
      <c r="G340" s="78">
        <v>2883799</v>
      </c>
      <c r="H340" s="78">
        <v>75337.22</v>
      </c>
      <c r="I340" s="78">
        <v>2968906.82</v>
      </c>
      <c r="J340" s="78">
        <v>85107.82</v>
      </c>
      <c r="K340" s="79">
        <v>381</v>
      </c>
      <c r="L340" s="79">
        <v>392</v>
      </c>
      <c r="M340" s="79">
        <v>27</v>
      </c>
      <c r="N340" s="93">
        <f>(Table_OTOB_YTD[[#This Row],[CONTRACT DAYS]]+Table_OTOB_YTD[[#This Row],[DAYS ADDED]])-Table_OTOB_YTD[[#This Row],[CHARGED DAYS]]</f>
        <v>16</v>
      </c>
      <c r="O340" s="76">
        <v>1</v>
      </c>
      <c r="P340" s="76">
        <v>0</v>
      </c>
    </row>
    <row r="341" spans="2:16" x14ac:dyDescent="0.35">
      <c r="B341" s="70" t="s">
        <v>38</v>
      </c>
      <c r="C341" s="72" t="s">
        <v>721</v>
      </c>
      <c r="D341" s="77" t="s">
        <v>40</v>
      </c>
      <c r="E341" s="77" t="s">
        <v>722</v>
      </c>
      <c r="F341" s="71">
        <v>43879</v>
      </c>
      <c r="G341" s="78">
        <v>2333446.9</v>
      </c>
      <c r="H341" s="78">
        <v>703.92</v>
      </c>
      <c r="I341" s="78">
        <v>2237904.4900000002</v>
      </c>
      <c r="J341" s="78">
        <v>-95542.41</v>
      </c>
      <c r="K341" s="79">
        <v>379</v>
      </c>
      <c r="L341" s="79">
        <v>644</v>
      </c>
      <c r="M341" s="79">
        <v>0</v>
      </c>
      <c r="N341" s="93">
        <f>(Table_OTOB_YTD[[#This Row],[CONTRACT DAYS]]+Table_OTOB_YTD[[#This Row],[DAYS ADDED]])-Table_OTOB_YTD[[#This Row],[CHARGED DAYS]]</f>
        <v>-265</v>
      </c>
      <c r="O341" s="76">
        <v>0</v>
      </c>
      <c r="P341" s="76">
        <v>1</v>
      </c>
    </row>
    <row r="342" spans="2:16" x14ac:dyDescent="0.35">
      <c r="B342" s="70" t="s">
        <v>43</v>
      </c>
      <c r="C342" s="72" t="s">
        <v>723</v>
      </c>
      <c r="D342" s="77" t="s">
        <v>203</v>
      </c>
      <c r="E342" s="77" t="s">
        <v>404</v>
      </c>
      <c r="F342" s="71">
        <v>43879</v>
      </c>
      <c r="G342" s="78">
        <v>28488425.859999999</v>
      </c>
      <c r="H342" s="78">
        <v>2353796.79</v>
      </c>
      <c r="I342" s="78">
        <v>31337926.870000001</v>
      </c>
      <c r="J342" s="78">
        <v>2849501.01</v>
      </c>
      <c r="K342" s="79">
        <v>606</v>
      </c>
      <c r="L342" s="79">
        <v>1029</v>
      </c>
      <c r="M342" s="79">
        <v>84</v>
      </c>
      <c r="N342" s="93">
        <f>(Table_OTOB_YTD[[#This Row],[CONTRACT DAYS]]+Table_OTOB_YTD[[#This Row],[DAYS ADDED]])-Table_OTOB_YTD[[#This Row],[CHARGED DAYS]]</f>
        <v>-339</v>
      </c>
      <c r="O342" s="76">
        <v>0</v>
      </c>
      <c r="P342" s="76">
        <v>1</v>
      </c>
    </row>
    <row r="343" spans="2:16" x14ac:dyDescent="0.35">
      <c r="B343" s="70" t="s">
        <v>109</v>
      </c>
      <c r="C343" s="72" t="s">
        <v>724</v>
      </c>
      <c r="D343" s="77" t="s">
        <v>114</v>
      </c>
      <c r="E343" s="77" t="s">
        <v>704</v>
      </c>
      <c r="F343" s="71">
        <v>43879</v>
      </c>
      <c r="G343" s="78">
        <v>33430700.870000001</v>
      </c>
      <c r="H343" s="78">
        <v>2279247.8199999998</v>
      </c>
      <c r="I343" s="78">
        <v>36566243.170000002</v>
      </c>
      <c r="J343" s="78">
        <v>3135542.3</v>
      </c>
      <c r="K343" s="79">
        <v>612</v>
      </c>
      <c r="L343" s="79">
        <v>748</v>
      </c>
      <c r="M343" s="79">
        <v>140</v>
      </c>
      <c r="N343" s="93">
        <f>(Table_OTOB_YTD[[#This Row],[CONTRACT DAYS]]+Table_OTOB_YTD[[#This Row],[DAYS ADDED]])-Table_OTOB_YTD[[#This Row],[CHARGED DAYS]]</f>
        <v>4</v>
      </c>
      <c r="O343" s="76">
        <v>0</v>
      </c>
      <c r="P343" s="76">
        <v>1</v>
      </c>
    </row>
    <row r="344" spans="2:16" x14ac:dyDescent="0.35">
      <c r="B344" s="70" t="s">
        <v>61</v>
      </c>
      <c r="C344" s="72" t="s">
        <v>725</v>
      </c>
      <c r="D344" s="77" t="s">
        <v>541</v>
      </c>
      <c r="E344" s="77" t="s">
        <v>200</v>
      </c>
      <c r="F344" s="71">
        <v>43879</v>
      </c>
      <c r="G344" s="78">
        <v>6847234.6100000003</v>
      </c>
      <c r="H344" s="78">
        <v>144145</v>
      </c>
      <c r="I344" s="78">
        <v>6929844.0599999996</v>
      </c>
      <c r="J344" s="78">
        <v>82609.45</v>
      </c>
      <c r="K344" s="79">
        <v>223</v>
      </c>
      <c r="L344" s="79">
        <v>243</v>
      </c>
      <c r="M344" s="79">
        <v>0</v>
      </c>
      <c r="N344" s="93">
        <f>(Table_OTOB_YTD[[#This Row],[CONTRACT DAYS]]+Table_OTOB_YTD[[#This Row],[DAYS ADDED]])-Table_OTOB_YTD[[#This Row],[CHARGED DAYS]]</f>
        <v>-20</v>
      </c>
      <c r="O344" s="76">
        <v>1</v>
      </c>
      <c r="P344" s="76">
        <v>0</v>
      </c>
    </row>
    <row r="345" spans="2:16" x14ac:dyDescent="0.35">
      <c r="B345" s="70" t="s">
        <v>61</v>
      </c>
      <c r="C345" s="72" t="s">
        <v>726</v>
      </c>
      <c r="D345" s="77" t="s">
        <v>541</v>
      </c>
      <c r="E345" s="77" t="s">
        <v>727</v>
      </c>
      <c r="F345" s="71">
        <v>43879</v>
      </c>
      <c r="G345" s="78">
        <v>2675061.25</v>
      </c>
      <c r="H345" s="78">
        <v>100529.04000000001</v>
      </c>
      <c r="I345" s="78">
        <v>2691847.79</v>
      </c>
      <c r="J345" s="78">
        <v>16786.54</v>
      </c>
      <c r="K345" s="79">
        <v>159</v>
      </c>
      <c r="L345" s="79">
        <v>233</v>
      </c>
      <c r="M345" s="79">
        <v>85</v>
      </c>
      <c r="N345" s="93">
        <f>(Table_OTOB_YTD[[#This Row],[CONTRACT DAYS]]+Table_OTOB_YTD[[#This Row],[DAYS ADDED]])-Table_OTOB_YTD[[#This Row],[CHARGED DAYS]]</f>
        <v>11</v>
      </c>
      <c r="O345" s="76">
        <v>0</v>
      </c>
      <c r="P345" s="76">
        <v>1</v>
      </c>
    </row>
    <row r="346" spans="2:16" x14ac:dyDescent="0.35">
      <c r="B346" s="70" t="s">
        <v>68</v>
      </c>
      <c r="C346" s="72" t="s">
        <v>728</v>
      </c>
      <c r="D346" s="77" t="s">
        <v>151</v>
      </c>
      <c r="E346" s="77" t="s">
        <v>729</v>
      </c>
      <c r="F346" s="71">
        <v>43879</v>
      </c>
      <c r="G346" s="78">
        <v>1104702.01</v>
      </c>
      <c r="H346" s="78">
        <v>0</v>
      </c>
      <c r="I346" s="78">
        <v>1337522.75</v>
      </c>
      <c r="J346" s="78">
        <v>232820.74</v>
      </c>
      <c r="K346" s="79">
        <v>180</v>
      </c>
      <c r="L346" s="79">
        <v>172</v>
      </c>
      <c r="M346" s="79">
        <v>0</v>
      </c>
      <c r="N346" s="93">
        <f>(Table_OTOB_YTD[[#This Row],[CONTRACT DAYS]]+Table_OTOB_YTD[[#This Row],[DAYS ADDED]])-Table_OTOB_YTD[[#This Row],[CHARGED DAYS]]</f>
        <v>8</v>
      </c>
      <c r="O346" s="76">
        <v>1</v>
      </c>
      <c r="P346" s="76">
        <v>0</v>
      </c>
    </row>
    <row r="347" spans="2:16" x14ac:dyDescent="0.35">
      <c r="B347" s="70" t="s">
        <v>77</v>
      </c>
      <c r="C347" s="72" t="s">
        <v>730</v>
      </c>
      <c r="D347" s="77" t="s">
        <v>731</v>
      </c>
      <c r="E347" s="77" t="s">
        <v>95</v>
      </c>
      <c r="F347" s="71">
        <v>43879</v>
      </c>
      <c r="G347" s="78">
        <v>6052095.5800000001</v>
      </c>
      <c r="H347" s="78">
        <v>57786.400000000001</v>
      </c>
      <c r="I347" s="78">
        <v>6188603.8300000001</v>
      </c>
      <c r="J347" s="78">
        <v>136508.25</v>
      </c>
      <c r="K347" s="79">
        <v>165</v>
      </c>
      <c r="L347" s="79">
        <v>216</v>
      </c>
      <c r="M347" s="79">
        <v>10</v>
      </c>
      <c r="N347" s="93">
        <f>(Table_OTOB_YTD[[#This Row],[CONTRACT DAYS]]+Table_OTOB_YTD[[#This Row],[DAYS ADDED]])-Table_OTOB_YTD[[#This Row],[CHARGED DAYS]]</f>
        <v>-41</v>
      </c>
      <c r="O347" s="76">
        <v>0</v>
      </c>
      <c r="P347" s="76">
        <v>1</v>
      </c>
    </row>
    <row r="348" spans="2:16" x14ac:dyDescent="0.35">
      <c r="B348" s="70" t="s">
        <v>27</v>
      </c>
      <c r="C348" s="72" t="s">
        <v>732</v>
      </c>
      <c r="D348" s="77" t="s">
        <v>733</v>
      </c>
      <c r="E348" s="77" t="s">
        <v>491</v>
      </c>
      <c r="F348" s="71">
        <v>43879</v>
      </c>
      <c r="G348" s="78">
        <v>3681313.69</v>
      </c>
      <c r="H348" s="78">
        <v>-45246.04</v>
      </c>
      <c r="I348" s="78">
        <v>3524530.99</v>
      </c>
      <c r="J348" s="78">
        <v>-156782.70000000001</v>
      </c>
      <c r="K348" s="79">
        <v>60</v>
      </c>
      <c r="L348" s="79">
        <v>95</v>
      </c>
      <c r="M348" s="79">
        <v>28</v>
      </c>
      <c r="N348" s="93">
        <f>(Table_OTOB_YTD[[#This Row],[CONTRACT DAYS]]+Table_OTOB_YTD[[#This Row],[DAYS ADDED]])-Table_OTOB_YTD[[#This Row],[CHARGED DAYS]]</f>
        <v>-7</v>
      </c>
      <c r="O348" s="76">
        <v>0</v>
      </c>
      <c r="P348" s="76">
        <v>1</v>
      </c>
    </row>
    <row r="349" spans="2:16" x14ac:dyDescent="0.35">
      <c r="B349" s="70" t="s">
        <v>38</v>
      </c>
      <c r="C349" s="72" t="s">
        <v>734</v>
      </c>
      <c r="D349" s="77" t="s">
        <v>38</v>
      </c>
      <c r="E349" s="77" t="s">
        <v>493</v>
      </c>
      <c r="F349" s="71">
        <v>43880</v>
      </c>
      <c r="G349" s="78">
        <v>1120775.51</v>
      </c>
      <c r="H349" s="78">
        <v>45606.96</v>
      </c>
      <c r="I349" s="78">
        <v>1173112.07</v>
      </c>
      <c r="J349" s="78">
        <v>52336.56</v>
      </c>
      <c r="K349" s="79">
        <v>51</v>
      </c>
      <c r="L349" s="79">
        <v>52</v>
      </c>
      <c r="M349" s="79">
        <v>0</v>
      </c>
      <c r="N349" s="93">
        <f>(Table_OTOB_YTD[[#This Row],[CONTRACT DAYS]]+Table_OTOB_YTD[[#This Row],[DAYS ADDED]])-Table_OTOB_YTD[[#This Row],[CHARGED DAYS]]</f>
        <v>-1</v>
      </c>
      <c r="O349" s="76">
        <v>1</v>
      </c>
      <c r="P349" s="76">
        <v>0</v>
      </c>
    </row>
    <row r="350" spans="2:16" x14ac:dyDescent="0.35">
      <c r="B350" s="70" t="s">
        <v>52</v>
      </c>
      <c r="C350" s="72" t="s">
        <v>735</v>
      </c>
      <c r="D350" s="77" t="s">
        <v>175</v>
      </c>
      <c r="E350" s="77" t="s">
        <v>736</v>
      </c>
      <c r="F350" s="71">
        <v>43880</v>
      </c>
      <c r="G350" s="78">
        <v>562313.80000000005</v>
      </c>
      <c r="H350" s="78">
        <v>-20544.28</v>
      </c>
      <c r="I350" s="78">
        <v>534001.72</v>
      </c>
      <c r="J350" s="78">
        <v>-28312.080000000002</v>
      </c>
      <c r="K350" s="79">
        <v>67</v>
      </c>
      <c r="L350" s="79">
        <v>36</v>
      </c>
      <c r="M350" s="79">
        <v>0</v>
      </c>
      <c r="N350" s="93">
        <f>(Table_OTOB_YTD[[#This Row],[CONTRACT DAYS]]+Table_OTOB_YTD[[#This Row],[DAYS ADDED]])-Table_OTOB_YTD[[#This Row],[CHARGED DAYS]]</f>
        <v>31</v>
      </c>
      <c r="O350" s="76">
        <v>1</v>
      </c>
      <c r="P350" s="76">
        <v>0</v>
      </c>
    </row>
    <row r="351" spans="2:16" x14ac:dyDescent="0.35">
      <c r="B351" s="70" t="s">
        <v>46</v>
      </c>
      <c r="C351" s="72" t="s">
        <v>737</v>
      </c>
      <c r="D351" s="77" t="s">
        <v>48</v>
      </c>
      <c r="E351" s="77" t="s">
        <v>738</v>
      </c>
      <c r="F351" s="71">
        <v>43881</v>
      </c>
      <c r="G351" s="78">
        <v>24447530.969999999</v>
      </c>
      <c r="H351" s="78">
        <v>4138053.64</v>
      </c>
      <c r="I351" s="78">
        <v>28826877.27</v>
      </c>
      <c r="J351" s="78">
        <v>4379346.3</v>
      </c>
      <c r="K351" s="79">
        <v>510</v>
      </c>
      <c r="L351" s="79">
        <v>704</v>
      </c>
      <c r="M351" s="79">
        <v>194</v>
      </c>
      <c r="N351" s="93">
        <f>(Table_OTOB_YTD[[#This Row],[CONTRACT DAYS]]+Table_OTOB_YTD[[#This Row],[DAYS ADDED]])-Table_OTOB_YTD[[#This Row],[CHARGED DAYS]]</f>
        <v>0</v>
      </c>
      <c r="O351" s="76">
        <v>0</v>
      </c>
      <c r="P351" s="76">
        <v>1</v>
      </c>
    </row>
    <row r="352" spans="2:16" x14ac:dyDescent="0.35">
      <c r="B352" s="70" t="s">
        <v>109</v>
      </c>
      <c r="C352" s="72" t="s">
        <v>739</v>
      </c>
      <c r="D352" s="77" t="s">
        <v>114</v>
      </c>
      <c r="E352" s="77" t="s">
        <v>26</v>
      </c>
      <c r="F352" s="71">
        <v>43881</v>
      </c>
      <c r="G352" s="78">
        <v>1289999.25</v>
      </c>
      <c r="H352" s="78">
        <v>-82774.58</v>
      </c>
      <c r="I352" s="78">
        <v>1393587.76</v>
      </c>
      <c r="J352" s="78">
        <v>103588.51</v>
      </c>
      <c r="K352" s="79">
        <v>225</v>
      </c>
      <c r="L352" s="79">
        <v>221</v>
      </c>
      <c r="M352" s="79">
        <v>0</v>
      </c>
      <c r="N352" s="93">
        <f>(Table_OTOB_YTD[[#This Row],[CONTRACT DAYS]]+Table_OTOB_YTD[[#This Row],[DAYS ADDED]])-Table_OTOB_YTD[[#This Row],[CHARGED DAYS]]</f>
        <v>4</v>
      </c>
      <c r="O352" s="76">
        <v>1</v>
      </c>
      <c r="P352" s="76">
        <v>0</v>
      </c>
    </row>
    <row r="353" spans="2:16" x14ac:dyDescent="0.35">
      <c r="B353" s="70" t="s">
        <v>61</v>
      </c>
      <c r="C353" s="72" t="s">
        <v>740</v>
      </c>
      <c r="D353" s="77" t="s">
        <v>63</v>
      </c>
      <c r="E353" s="77" t="s">
        <v>280</v>
      </c>
      <c r="F353" s="71">
        <v>43881</v>
      </c>
      <c r="G353" s="78">
        <v>3331592.27</v>
      </c>
      <c r="H353" s="78">
        <v>-143621.51</v>
      </c>
      <c r="I353" s="78">
        <v>2828630.4</v>
      </c>
      <c r="J353" s="78">
        <v>-502961.87</v>
      </c>
      <c r="K353" s="79">
        <v>111</v>
      </c>
      <c r="L353" s="79">
        <v>145</v>
      </c>
      <c r="M353" s="79">
        <v>2</v>
      </c>
      <c r="N353" s="93">
        <f>(Table_OTOB_YTD[[#This Row],[CONTRACT DAYS]]+Table_OTOB_YTD[[#This Row],[DAYS ADDED]])-Table_OTOB_YTD[[#This Row],[CHARGED DAYS]]</f>
        <v>-32</v>
      </c>
      <c r="O353" s="76">
        <v>0</v>
      </c>
      <c r="P353" s="76">
        <v>1</v>
      </c>
    </row>
    <row r="354" spans="2:16" x14ac:dyDescent="0.35">
      <c r="B354" s="70" t="s">
        <v>61</v>
      </c>
      <c r="C354" s="72" t="s">
        <v>741</v>
      </c>
      <c r="D354" s="77" t="s">
        <v>541</v>
      </c>
      <c r="E354" s="77" t="s">
        <v>742</v>
      </c>
      <c r="F354" s="71">
        <v>43881</v>
      </c>
      <c r="G354" s="78">
        <v>1412114.05</v>
      </c>
      <c r="H354" s="78">
        <v>0</v>
      </c>
      <c r="I354" s="78">
        <v>1482831.05</v>
      </c>
      <c r="J354" s="78">
        <v>70717</v>
      </c>
      <c r="K354" s="79">
        <v>70</v>
      </c>
      <c r="L354" s="79">
        <v>115</v>
      </c>
      <c r="M354" s="79">
        <v>0</v>
      </c>
      <c r="N354" s="93">
        <f>(Table_OTOB_YTD[[#This Row],[CONTRACT DAYS]]+Table_OTOB_YTD[[#This Row],[DAYS ADDED]])-Table_OTOB_YTD[[#This Row],[CHARGED DAYS]]</f>
        <v>-45</v>
      </c>
      <c r="O354" s="76">
        <v>0</v>
      </c>
      <c r="P354" s="76">
        <v>1</v>
      </c>
    </row>
    <row r="355" spans="2:16" x14ac:dyDescent="0.35">
      <c r="B355" s="70" t="s">
        <v>61</v>
      </c>
      <c r="C355" s="72" t="s">
        <v>743</v>
      </c>
      <c r="D355" s="77" t="s">
        <v>477</v>
      </c>
      <c r="E355" s="77" t="s">
        <v>744</v>
      </c>
      <c r="F355" s="71">
        <v>43881</v>
      </c>
      <c r="G355" s="78">
        <v>2040371.54</v>
      </c>
      <c r="H355" s="78">
        <v>39486.17</v>
      </c>
      <c r="I355" s="78">
        <v>2140261.37</v>
      </c>
      <c r="J355" s="78">
        <v>99889.83</v>
      </c>
      <c r="K355" s="79">
        <v>110</v>
      </c>
      <c r="L355" s="79">
        <v>110</v>
      </c>
      <c r="M355" s="79">
        <v>0</v>
      </c>
      <c r="N355" s="93">
        <f>(Table_OTOB_YTD[[#This Row],[CONTRACT DAYS]]+Table_OTOB_YTD[[#This Row],[DAYS ADDED]])-Table_OTOB_YTD[[#This Row],[CHARGED DAYS]]</f>
        <v>0</v>
      </c>
      <c r="O355" s="76">
        <v>1</v>
      </c>
      <c r="P355" s="76">
        <v>0</v>
      </c>
    </row>
    <row r="356" spans="2:16" x14ac:dyDescent="0.35">
      <c r="B356" s="70" t="s">
        <v>61</v>
      </c>
      <c r="C356" s="72" t="s">
        <v>745</v>
      </c>
      <c r="D356" s="77" t="s">
        <v>469</v>
      </c>
      <c r="E356" s="77" t="s">
        <v>746</v>
      </c>
      <c r="F356" s="71">
        <v>43881</v>
      </c>
      <c r="G356" s="78">
        <v>2490743.37</v>
      </c>
      <c r="H356" s="78">
        <v>43889.279999999999</v>
      </c>
      <c r="I356" s="78">
        <v>2461585.2599999998</v>
      </c>
      <c r="J356" s="78">
        <v>-29158.11</v>
      </c>
      <c r="K356" s="79">
        <v>144</v>
      </c>
      <c r="L356" s="79">
        <v>178</v>
      </c>
      <c r="M356" s="79">
        <v>0</v>
      </c>
      <c r="N356" s="93">
        <f>(Table_OTOB_YTD[[#This Row],[CONTRACT DAYS]]+Table_OTOB_YTD[[#This Row],[DAYS ADDED]])-Table_OTOB_YTD[[#This Row],[CHARGED DAYS]]</f>
        <v>-34</v>
      </c>
      <c r="O356" s="76">
        <v>0</v>
      </c>
      <c r="P356" s="76">
        <v>1</v>
      </c>
    </row>
    <row r="357" spans="2:16" x14ac:dyDescent="0.35">
      <c r="B357" s="70" t="s">
        <v>34</v>
      </c>
      <c r="C357" s="72" t="s">
        <v>747</v>
      </c>
      <c r="D357" s="77" t="s">
        <v>76</v>
      </c>
      <c r="E357" s="77" t="s">
        <v>165</v>
      </c>
      <c r="F357" s="71">
        <v>43881</v>
      </c>
      <c r="G357" s="78">
        <v>6939665.0800000001</v>
      </c>
      <c r="H357" s="78">
        <v>-616005.75</v>
      </c>
      <c r="I357" s="78">
        <v>6497962.8600000003</v>
      </c>
      <c r="J357" s="78">
        <v>-441702.22</v>
      </c>
      <c r="K357" s="79">
        <v>60</v>
      </c>
      <c r="L357" s="79">
        <v>96</v>
      </c>
      <c r="M357" s="79">
        <v>36</v>
      </c>
      <c r="N357" s="93">
        <f>(Table_OTOB_YTD[[#This Row],[CONTRACT DAYS]]+Table_OTOB_YTD[[#This Row],[DAYS ADDED]])-Table_OTOB_YTD[[#This Row],[CHARGED DAYS]]</f>
        <v>0</v>
      </c>
      <c r="O357" s="76">
        <v>0</v>
      </c>
      <c r="P357" s="76">
        <v>1</v>
      </c>
    </row>
    <row r="358" spans="2:16" x14ac:dyDescent="0.35">
      <c r="B358" s="70" t="s">
        <v>92</v>
      </c>
      <c r="C358" s="72" t="s">
        <v>748</v>
      </c>
      <c r="D358" s="77" t="s">
        <v>749</v>
      </c>
      <c r="E358" s="77" t="s">
        <v>149</v>
      </c>
      <c r="F358" s="71">
        <v>43882</v>
      </c>
      <c r="G358" s="78">
        <v>1347885.99</v>
      </c>
      <c r="H358" s="78">
        <v>-703.76</v>
      </c>
      <c r="I358" s="78">
        <v>1128023.77</v>
      </c>
      <c r="J358" s="78">
        <v>-219862.22</v>
      </c>
      <c r="K358" s="79">
        <v>26</v>
      </c>
      <c r="L358" s="79">
        <v>16</v>
      </c>
      <c r="M358" s="79">
        <v>0</v>
      </c>
      <c r="N358" s="93">
        <f>(Table_OTOB_YTD[[#This Row],[CONTRACT DAYS]]+Table_OTOB_YTD[[#This Row],[DAYS ADDED]])-Table_OTOB_YTD[[#This Row],[CHARGED DAYS]]</f>
        <v>10</v>
      </c>
      <c r="O358" s="76">
        <v>1</v>
      </c>
      <c r="P358" s="76">
        <v>0</v>
      </c>
    </row>
    <row r="359" spans="2:16" x14ac:dyDescent="0.35">
      <c r="B359" s="70" t="s">
        <v>43</v>
      </c>
      <c r="C359" s="72" t="s">
        <v>750</v>
      </c>
      <c r="D359" s="77" t="s">
        <v>639</v>
      </c>
      <c r="E359" s="77" t="s">
        <v>751</v>
      </c>
      <c r="F359" s="71">
        <v>43882</v>
      </c>
      <c r="G359" s="78">
        <v>5012311.16</v>
      </c>
      <c r="H359" s="78">
        <v>3095206.73</v>
      </c>
      <c r="I359" s="78">
        <v>8048548.8099999996</v>
      </c>
      <c r="J359" s="78">
        <v>3036237.65</v>
      </c>
      <c r="K359" s="79">
        <v>192</v>
      </c>
      <c r="L359" s="79">
        <v>195</v>
      </c>
      <c r="M359" s="79">
        <v>3</v>
      </c>
      <c r="N359" s="93">
        <f>(Table_OTOB_YTD[[#This Row],[CONTRACT DAYS]]+Table_OTOB_YTD[[#This Row],[DAYS ADDED]])-Table_OTOB_YTD[[#This Row],[CHARGED DAYS]]</f>
        <v>0</v>
      </c>
      <c r="O359" s="76">
        <v>1</v>
      </c>
      <c r="P359" s="76">
        <v>0</v>
      </c>
    </row>
    <row r="360" spans="2:16" x14ac:dyDescent="0.35">
      <c r="B360" s="70" t="s">
        <v>109</v>
      </c>
      <c r="C360" s="72" t="s">
        <v>752</v>
      </c>
      <c r="D360" s="77" t="s">
        <v>231</v>
      </c>
      <c r="E360" s="77" t="s">
        <v>753</v>
      </c>
      <c r="F360" s="71">
        <v>43882</v>
      </c>
      <c r="G360" s="78">
        <v>609218.5</v>
      </c>
      <c r="H360" s="78">
        <v>-48085.42</v>
      </c>
      <c r="I360" s="78">
        <v>548539.14</v>
      </c>
      <c r="J360" s="78">
        <v>-60679.360000000001</v>
      </c>
      <c r="K360" s="79">
        <v>103</v>
      </c>
      <c r="L360" s="79">
        <v>102</v>
      </c>
      <c r="M360" s="79">
        <v>0</v>
      </c>
      <c r="N360" s="93">
        <f>(Table_OTOB_YTD[[#This Row],[CONTRACT DAYS]]+Table_OTOB_YTD[[#This Row],[DAYS ADDED]])-Table_OTOB_YTD[[#This Row],[CHARGED DAYS]]</f>
        <v>1</v>
      </c>
      <c r="O360" s="76">
        <v>1</v>
      </c>
      <c r="P360" s="76">
        <v>0</v>
      </c>
    </row>
    <row r="361" spans="2:16" x14ac:dyDescent="0.35">
      <c r="B361" s="70" t="s">
        <v>180</v>
      </c>
      <c r="C361" s="72" t="s">
        <v>754</v>
      </c>
      <c r="D361" s="77" t="s">
        <v>755</v>
      </c>
      <c r="E361" s="77" t="s">
        <v>210</v>
      </c>
      <c r="F361" s="71">
        <v>43882</v>
      </c>
      <c r="G361" s="78">
        <v>9630759.4600000009</v>
      </c>
      <c r="H361" s="78">
        <v>948829.20000000007</v>
      </c>
      <c r="I361" s="78">
        <v>10255843.529999999</v>
      </c>
      <c r="J361" s="78">
        <v>625084.06999999995</v>
      </c>
      <c r="K361" s="79">
        <v>116</v>
      </c>
      <c r="L361" s="79">
        <v>143</v>
      </c>
      <c r="M361" s="79">
        <v>32</v>
      </c>
      <c r="N361" s="93">
        <f>(Table_OTOB_YTD[[#This Row],[CONTRACT DAYS]]+Table_OTOB_YTD[[#This Row],[DAYS ADDED]])-Table_OTOB_YTD[[#This Row],[CHARGED DAYS]]</f>
        <v>5</v>
      </c>
      <c r="O361" s="76">
        <v>0</v>
      </c>
      <c r="P361" s="76">
        <v>1</v>
      </c>
    </row>
    <row r="362" spans="2:16" x14ac:dyDescent="0.35">
      <c r="B362" s="70" t="s">
        <v>409</v>
      </c>
      <c r="C362" s="72" t="s">
        <v>756</v>
      </c>
      <c r="D362" s="77" t="s">
        <v>757</v>
      </c>
      <c r="E362" s="77" t="s">
        <v>33</v>
      </c>
      <c r="F362" s="71">
        <v>43882</v>
      </c>
      <c r="G362" s="78">
        <v>13130698.76</v>
      </c>
      <c r="H362" s="78">
        <v>528812.25</v>
      </c>
      <c r="I362" s="78">
        <v>12742128.32</v>
      </c>
      <c r="J362" s="78">
        <v>-388570.44</v>
      </c>
      <c r="K362" s="79">
        <v>68</v>
      </c>
      <c r="L362" s="79">
        <v>49</v>
      </c>
      <c r="M362" s="79">
        <v>0</v>
      </c>
      <c r="N362" s="93">
        <f>(Table_OTOB_YTD[[#This Row],[CONTRACT DAYS]]+Table_OTOB_YTD[[#This Row],[DAYS ADDED]])-Table_OTOB_YTD[[#This Row],[CHARGED DAYS]]</f>
        <v>19</v>
      </c>
      <c r="O362" s="76">
        <v>1</v>
      </c>
      <c r="P362" s="76">
        <v>0</v>
      </c>
    </row>
    <row r="363" spans="2:16" x14ac:dyDescent="0.35">
      <c r="B363" s="70" t="s">
        <v>38</v>
      </c>
      <c r="C363" s="72" t="s">
        <v>758</v>
      </c>
      <c r="D363" s="77" t="s">
        <v>105</v>
      </c>
      <c r="E363" s="77" t="s">
        <v>759</v>
      </c>
      <c r="F363" s="71">
        <v>43885</v>
      </c>
      <c r="G363" s="78">
        <v>1895000.01</v>
      </c>
      <c r="H363" s="78">
        <v>65207.54</v>
      </c>
      <c r="I363" s="78">
        <v>1920265.12</v>
      </c>
      <c r="J363" s="78">
        <v>25265.11</v>
      </c>
      <c r="K363" s="79">
        <v>252</v>
      </c>
      <c r="L363" s="79">
        <v>249</v>
      </c>
      <c r="M363" s="79">
        <v>0</v>
      </c>
      <c r="N363" s="93">
        <f>(Table_OTOB_YTD[[#This Row],[CONTRACT DAYS]]+Table_OTOB_YTD[[#This Row],[DAYS ADDED]])-Table_OTOB_YTD[[#This Row],[CHARGED DAYS]]</f>
        <v>3</v>
      </c>
      <c r="O363" s="76">
        <v>1</v>
      </c>
      <c r="P363" s="76">
        <v>0</v>
      </c>
    </row>
    <row r="364" spans="2:16" x14ac:dyDescent="0.35">
      <c r="B364" s="70" t="s">
        <v>38</v>
      </c>
      <c r="C364" s="72" t="s">
        <v>760</v>
      </c>
      <c r="D364" s="77" t="s">
        <v>38</v>
      </c>
      <c r="E364" s="77" t="s">
        <v>26</v>
      </c>
      <c r="F364" s="71">
        <v>43885</v>
      </c>
      <c r="G364" s="78">
        <v>2650440.7999999998</v>
      </c>
      <c r="H364" s="78">
        <v>0</v>
      </c>
      <c r="I364" s="78">
        <v>2430307.08</v>
      </c>
      <c r="J364" s="78">
        <v>-220133.72</v>
      </c>
      <c r="K364" s="79">
        <v>375</v>
      </c>
      <c r="L364" s="79">
        <v>374</v>
      </c>
      <c r="M364" s="79">
        <v>0</v>
      </c>
      <c r="N364" s="93">
        <f>(Table_OTOB_YTD[[#This Row],[CONTRACT DAYS]]+Table_OTOB_YTD[[#This Row],[DAYS ADDED]])-Table_OTOB_YTD[[#This Row],[CHARGED DAYS]]</f>
        <v>1</v>
      </c>
      <c r="O364" s="76">
        <v>1</v>
      </c>
      <c r="P364" s="76">
        <v>0</v>
      </c>
    </row>
    <row r="365" spans="2:16" x14ac:dyDescent="0.35">
      <c r="B365" s="70" t="s">
        <v>34</v>
      </c>
      <c r="C365" s="72" t="s">
        <v>761</v>
      </c>
      <c r="D365" s="77" t="s">
        <v>57</v>
      </c>
      <c r="E365" s="77" t="s">
        <v>762</v>
      </c>
      <c r="F365" s="71">
        <v>43885</v>
      </c>
      <c r="G365" s="78">
        <v>571906.9</v>
      </c>
      <c r="H365" s="78">
        <v>-48616.770000000004</v>
      </c>
      <c r="I365" s="78">
        <v>532189.18999999994</v>
      </c>
      <c r="J365" s="78">
        <v>-39717.71</v>
      </c>
      <c r="K365" s="79">
        <v>90</v>
      </c>
      <c r="L365" s="79">
        <v>74</v>
      </c>
      <c r="M365" s="79">
        <v>0</v>
      </c>
      <c r="N365" s="93">
        <f>(Table_OTOB_YTD[[#This Row],[CONTRACT DAYS]]+Table_OTOB_YTD[[#This Row],[DAYS ADDED]])-Table_OTOB_YTD[[#This Row],[CHARGED DAYS]]</f>
        <v>16</v>
      </c>
      <c r="O365" s="76">
        <v>1</v>
      </c>
      <c r="P365" s="76">
        <v>0</v>
      </c>
    </row>
    <row r="366" spans="2:16" x14ac:dyDescent="0.35">
      <c r="B366" s="70" t="s">
        <v>23</v>
      </c>
      <c r="C366" s="72" t="s">
        <v>763</v>
      </c>
      <c r="D366" s="77" t="s">
        <v>52</v>
      </c>
      <c r="E366" s="77" t="s">
        <v>280</v>
      </c>
      <c r="F366" s="71">
        <v>43886</v>
      </c>
      <c r="G366" s="78">
        <v>348024.5</v>
      </c>
      <c r="H366" s="78">
        <v>100029</v>
      </c>
      <c r="I366" s="78">
        <v>436104.5</v>
      </c>
      <c r="J366" s="78">
        <v>88080</v>
      </c>
      <c r="K366" s="79">
        <v>43</v>
      </c>
      <c r="L366" s="79">
        <v>61</v>
      </c>
      <c r="M366" s="79">
        <v>31</v>
      </c>
      <c r="N366" s="93">
        <f>(Table_OTOB_YTD[[#This Row],[CONTRACT DAYS]]+Table_OTOB_YTD[[#This Row],[DAYS ADDED]])-Table_OTOB_YTD[[#This Row],[CHARGED DAYS]]</f>
        <v>13</v>
      </c>
      <c r="O366" s="76">
        <v>0</v>
      </c>
      <c r="P366" s="76">
        <v>1</v>
      </c>
    </row>
    <row r="367" spans="2:16" x14ac:dyDescent="0.35">
      <c r="B367" s="70" t="s">
        <v>109</v>
      </c>
      <c r="C367" s="72" t="s">
        <v>764</v>
      </c>
      <c r="D367" s="77" t="s">
        <v>111</v>
      </c>
      <c r="E367" s="77" t="s">
        <v>120</v>
      </c>
      <c r="F367" s="71">
        <v>43886</v>
      </c>
      <c r="G367" s="78">
        <v>1897990.52</v>
      </c>
      <c r="H367" s="78">
        <v>348896.38</v>
      </c>
      <c r="I367" s="78">
        <v>2238854</v>
      </c>
      <c r="J367" s="78">
        <v>340863.48</v>
      </c>
      <c r="K367" s="79">
        <v>105</v>
      </c>
      <c r="L367" s="79">
        <v>145</v>
      </c>
      <c r="M367" s="79">
        <v>44</v>
      </c>
      <c r="N367" s="93">
        <f>(Table_OTOB_YTD[[#This Row],[CONTRACT DAYS]]+Table_OTOB_YTD[[#This Row],[DAYS ADDED]])-Table_OTOB_YTD[[#This Row],[CHARGED DAYS]]</f>
        <v>4</v>
      </c>
      <c r="O367" s="76">
        <v>0</v>
      </c>
      <c r="P367" s="76">
        <v>1</v>
      </c>
    </row>
    <row r="368" spans="2:16" x14ac:dyDescent="0.35">
      <c r="B368" s="70" t="s">
        <v>235</v>
      </c>
      <c r="C368" s="72" t="s">
        <v>765</v>
      </c>
      <c r="D368" s="77" t="s">
        <v>572</v>
      </c>
      <c r="E368" s="77" t="s">
        <v>291</v>
      </c>
      <c r="F368" s="71">
        <v>43886</v>
      </c>
      <c r="G368" s="78">
        <v>911560.5</v>
      </c>
      <c r="H368" s="78">
        <v>-7426.99</v>
      </c>
      <c r="I368" s="78">
        <v>908270.54</v>
      </c>
      <c r="J368" s="78">
        <v>-3289.96</v>
      </c>
      <c r="K368" s="79">
        <v>60</v>
      </c>
      <c r="L368" s="79">
        <v>50</v>
      </c>
      <c r="M368" s="79">
        <v>0</v>
      </c>
      <c r="N368" s="93">
        <f>(Table_OTOB_YTD[[#This Row],[CONTRACT DAYS]]+Table_OTOB_YTD[[#This Row],[DAYS ADDED]])-Table_OTOB_YTD[[#This Row],[CHARGED DAYS]]</f>
        <v>10</v>
      </c>
      <c r="O368" s="76">
        <v>1</v>
      </c>
      <c r="P368" s="76">
        <v>0</v>
      </c>
    </row>
    <row r="369" spans="2:16" x14ac:dyDescent="0.35">
      <c r="B369" s="70" t="s">
        <v>117</v>
      </c>
      <c r="C369" s="72" t="s">
        <v>766</v>
      </c>
      <c r="D369" s="77" t="s">
        <v>122</v>
      </c>
      <c r="E369" s="77" t="s">
        <v>767</v>
      </c>
      <c r="F369" s="71">
        <v>43886</v>
      </c>
      <c r="G369" s="78">
        <v>2187618.06</v>
      </c>
      <c r="H369" s="78">
        <v>194074.38</v>
      </c>
      <c r="I369" s="78">
        <v>2503708.4700000002</v>
      </c>
      <c r="J369" s="78">
        <v>316090.40999999997</v>
      </c>
      <c r="K369" s="79">
        <v>212</v>
      </c>
      <c r="L369" s="79">
        <v>351</v>
      </c>
      <c r="M369" s="79">
        <v>47</v>
      </c>
      <c r="N369" s="93">
        <f>(Table_OTOB_YTD[[#This Row],[CONTRACT DAYS]]+Table_OTOB_YTD[[#This Row],[DAYS ADDED]])-Table_OTOB_YTD[[#This Row],[CHARGED DAYS]]</f>
        <v>-92</v>
      </c>
      <c r="O369" s="76">
        <v>0</v>
      </c>
      <c r="P369" s="76">
        <v>1</v>
      </c>
    </row>
    <row r="370" spans="2:16" x14ac:dyDescent="0.35">
      <c r="B370" s="70" t="s">
        <v>30</v>
      </c>
      <c r="C370" s="72" t="s">
        <v>768</v>
      </c>
      <c r="D370" s="77" t="s">
        <v>143</v>
      </c>
      <c r="E370" s="77" t="s">
        <v>170</v>
      </c>
      <c r="F370" s="71">
        <v>43887</v>
      </c>
      <c r="G370" s="78">
        <v>14579827.279999999</v>
      </c>
      <c r="H370" s="78">
        <v>1171998.51</v>
      </c>
      <c r="I370" s="78">
        <v>16276726.289999999</v>
      </c>
      <c r="J370" s="78">
        <v>1696899.01</v>
      </c>
      <c r="K370" s="79">
        <v>331</v>
      </c>
      <c r="L370" s="79">
        <v>308</v>
      </c>
      <c r="M370" s="79">
        <v>0</v>
      </c>
      <c r="N370" s="93">
        <f>(Table_OTOB_YTD[[#This Row],[CONTRACT DAYS]]+Table_OTOB_YTD[[#This Row],[DAYS ADDED]])-Table_OTOB_YTD[[#This Row],[CHARGED DAYS]]</f>
        <v>23</v>
      </c>
      <c r="O370" s="76">
        <v>1</v>
      </c>
      <c r="P370" s="76">
        <v>0</v>
      </c>
    </row>
    <row r="371" spans="2:16" x14ac:dyDescent="0.35">
      <c r="B371" s="70" t="s">
        <v>30</v>
      </c>
      <c r="C371" s="72" t="s">
        <v>769</v>
      </c>
      <c r="D371" s="77" t="s">
        <v>343</v>
      </c>
      <c r="E371" s="77" t="s">
        <v>170</v>
      </c>
      <c r="F371" s="71">
        <v>43887</v>
      </c>
      <c r="G371" s="78">
        <v>7087728.0700000003</v>
      </c>
      <c r="H371" s="78">
        <v>1696166.06</v>
      </c>
      <c r="I371" s="78">
        <v>9039748.3000000007</v>
      </c>
      <c r="J371" s="78">
        <v>1952020.23</v>
      </c>
      <c r="K371" s="79">
        <v>109</v>
      </c>
      <c r="L371" s="79">
        <v>117</v>
      </c>
      <c r="M371" s="79">
        <v>8</v>
      </c>
      <c r="N371" s="93">
        <f>(Table_OTOB_YTD[[#This Row],[CONTRACT DAYS]]+Table_OTOB_YTD[[#This Row],[DAYS ADDED]])-Table_OTOB_YTD[[#This Row],[CHARGED DAYS]]</f>
        <v>0</v>
      </c>
      <c r="O371" s="76">
        <v>1</v>
      </c>
      <c r="P371" s="76">
        <v>0</v>
      </c>
    </row>
    <row r="372" spans="2:16" x14ac:dyDescent="0.35">
      <c r="B372" s="70" t="s">
        <v>109</v>
      </c>
      <c r="C372" s="72" t="s">
        <v>770</v>
      </c>
      <c r="D372" s="77" t="s">
        <v>114</v>
      </c>
      <c r="E372" s="77" t="s">
        <v>771</v>
      </c>
      <c r="F372" s="71">
        <v>43887</v>
      </c>
      <c r="G372" s="78">
        <v>1376457.7</v>
      </c>
      <c r="H372" s="78">
        <v>17700</v>
      </c>
      <c r="I372" s="78">
        <v>1400988.43</v>
      </c>
      <c r="J372" s="78">
        <v>24530.73</v>
      </c>
      <c r="K372" s="79">
        <v>75</v>
      </c>
      <c r="L372" s="79">
        <v>55</v>
      </c>
      <c r="M372" s="79">
        <v>0</v>
      </c>
      <c r="N372" s="93">
        <f>(Table_OTOB_YTD[[#This Row],[CONTRACT DAYS]]+Table_OTOB_YTD[[#This Row],[DAYS ADDED]])-Table_OTOB_YTD[[#This Row],[CHARGED DAYS]]</f>
        <v>20</v>
      </c>
      <c r="O372" s="76">
        <v>1</v>
      </c>
      <c r="P372" s="76">
        <v>0</v>
      </c>
    </row>
    <row r="373" spans="2:16" x14ac:dyDescent="0.35">
      <c r="B373" s="70" t="s">
        <v>117</v>
      </c>
      <c r="C373" s="72" t="s">
        <v>772</v>
      </c>
      <c r="D373" s="77" t="s">
        <v>514</v>
      </c>
      <c r="E373" s="77" t="s">
        <v>291</v>
      </c>
      <c r="F373" s="71">
        <v>43887</v>
      </c>
      <c r="G373" s="78">
        <v>1827606.47</v>
      </c>
      <c r="H373" s="78">
        <v>-136410.63</v>
      </c>
      <c r="I373" s="78">
        <v>1729475.23</v>
      </c>
      <c r="J373" s="78">
        <v>-98131.24</v>
      </c>
      <c r="K373" s="79">
        <v>418</v>
      </c>
      <c r="L373" s="79">
        <v>410</v>
      </c>
      <c r="M373" s="79">
        <v>3</v>
      </c>
      <c r="N373" s="93">
        <f>(Table_OTOB_YTD[[#This Row],[CONTRACT DAYS]]+Table_OTOB_YTD[[#This Row],[DAYS ADDED]])-Table_OTOB_YTD[[#This Row],[CHARGED DAYS]]</f>
        <v>11</v>
      </c>
      <c r="O373" s="76">
        <v>1</v>
      </c>
      <c r="P373" s="76">
        <v>0</v>
      </c>
    </row>
    <row r="374" spans="2:16" x14ac:dyDescent="0.35">
      <c r="B374" s="70" t="s">
        <v>19</v>
      </c>
      <c r="C374" s="72" t="s">
        <v>773</v>
      </c>
      <c r="D374" s="77" t="s">
        <v>774</v>
      </c>
      <c r="E374" s="77" t="s">
        <v>704</v>
      </c>
      <c r="F374" s="71">
        <v>43888</v>
      </c>
      <c r="G374" s="78">
        <v>1474737.25</v>
      </c>
      <c r="H374" s="78">
        <v>49843.200000000004</v>
      </c>
      <c r="I374" s="78">
        <v>1247355.1100000001</v>
      </c>
      <c r="J374" s="78">
        <v>-227382.14</v>
      </c>
      <c r="K374" s="79">
        <v>48</v>
      </c>
      <c r="L374" s="79">
        <v>34</v>
      </c>
      <c r="M374" s="79">
        <v>0</v>
      </c>
      <c r="N374" s="93">
        <f>(Table_OTOB_YTD[[#This Row],[CONTRACT DAYS]]+Table_OTOB_YTD[[#This Row],[DAYS ADDED]])-Table_OTOB_YTD[[#This Row],[CHARGED DAYS]]</f>
        <v>14</v>
      </c>
      <c r="O374" s="76">
        <v>1</v>
      </c>
      <c r="P374" s="76">
        <v>0</v>
      </c>
    </row>
    <row r="375" spans="2:16" x14ac:dyDescent="0.35">
      <c r="B375" s="70" t="s">
        <v>34</v>
      </c>
      <c r="C375" s="72" t="s">
        <v>775</v>
      </c>
      <c r="D375" s="77" t="s">
        <v>76</v>
      </c>
      <c r="E375" s="77" t="s">
        <v>29</v>
      </c>
      <c r="F375" s="71">
        <v>43888</v>
      </c>
      <c r="G375" s="78">
        <v>1202660.75</v>
      </c>
      <c r="H375" s="78">
        <v>190626.95</v>
      </c>
      <c r="I375" s="78">
        <v>1401795.15</v>
      </c>
      <c r="J375" s="78">
        <v>199134.4</v>
      </c>
      <c r="K375" s="79">
        <v>149</v>
      </c>
      <c r="L375" s="79">
        <v>136</v>
      </c>
      <c r="M375" s="79">
        <v>0</v>
      </c>
      <c r="N375" s="93">
        <f>(Table_OTOB_YTD[[#This Row],[CONTRACT DAYS]]+Table_OTOB_YTD[[#This Row],[DAYS ADDED]])-Table_OTOB_YTD[[#This Row],[CHARGED DAYS]]</f>
        <v>13</v>
      </c>
      <c r="O375" s="76">
        <v>1</v>
      </c>
      <c r="P375" s="76">
        <v>0</v>
      </c>
    </row>
    <row r="376" spans="2:16" x14ac:dyDescent="0.35">
      <c r="B376" s="70" t="s">
        <v>30</v>
      </c>
      <c r="C376" s="72" t="s">
        <v>776</v>
      </c>
      <c r="D376" s="77" t="s">
        <v>777</v>
      </c>
      <c r="E376" s="77" t="s">
        <v>302</v>
      </c>
      <c r="F376" s="71">
        <v>43889</v>
      </c>
      <c r="G376" s="78">
        <v>1763518.63</v>
      </c>
      <c r="H376" s="78">
        <v>13143.5</v>
      </c>
      <c r="I376" s="78">
        <v>1791021.08</v>
      </c>
      <c r="J376" s="78">
        <v>27502.45</v>
      </c>
      <c r="K376" s="79">
        <v>200</v>
      </c>
      <c r="L376" s="79">
        <v>159</v>
      </c>
      <c r="M376" s="79">
        <v>0</v>
      </c>
      <c r="N376" s="93">
        <f>(Table_OTOB_YTD[[#This Row],[CONTRACT DAYS]]+Table_OTOB_YTD[[#This Row],[DAYS ADDED]])-Table_OTOB_YTD[[#This Row],[CHARGED DAYS]]</f>
        <v>41</v>
      </c>
      <c r="O376" s="76">
        <v>1</v>
      </c>
      <c r="P376" s="76">
        <v>0</v>
      </c>
    </row>
    <row r="377" spans="2:16" x14ac:dyDescent="0.35">
      <c r="B377" s="70" t="s">
        <v>30</v>
      </c>
      <c r="C377" s="72" t="s">
        <v>778</v>
      </c>
      <c r="D377" s="77" t="s">
        <v>32</v>
      </c>
      <c r="E377" s="77" t="s">
        <v>779</v>
      </c>
      <c r="F377" s="71">
        <v>43889</v>
      </c>
      <c r="G377" s="78">
        <v>1793003.06</v>
      </c>
      <c r="H377" s="78">
        <v>101100</v>
      </c>
      <c r="I377" s="78">
        <v>1992636.69</v>
      </c>
      <c r="J377" s="78">
        <v>199633.63</v>
      </c>
      <c r="K377" s="79">
        <v>100</v>
      </c>
      <c r="L377" s="79">
        <v>84</v>
      </c>
      <c r="M377" s="79">
        <v>0</v>
      </c>
      <c r="N377" s="93">
        <f>(Table_OTOB_YTD[[#This Row],[CONTRACT DAYS]]+Table_OTOB_YTD[[#This Row],[DAYS ADDED]])-Table_OTOB_YTD[[#This Row],[CHARGED DAYS]]</f>
        <v>16</v>
      </c>
      <c r="O377" s="76">
        <v>1</v>
      </c>
      <c r="P377" s="76">
        <v>0</v>
      </c>
    </row>
    <row r="378" spans="2:16" x14ac:dyDescent="0.35">
      <c r="B378" s="70" t="s">
        <v>433</v>
      </c>
      <c r="C378" s="72" t="s">
        <v>780</v>
      </c>
      <c r="D378" s="77" t="s">
        <v>435</v>
      </c>
      <c r="E378" s="77" t="s">
        <v>650</v>
      </c>
      <c r="F378" s="71">
        <v>43889</v>
      </c>
      <c r="G378" s="78">
        <v>7595396.3300000001</v>
      </c>
      <c r="H378" s="78">
        <v>612728.25</v>
      </c>
      <c r="I378" s="78">
        <v>8970720.4600000009</v>
      </c>
      <c r="J378" s="78">
        <v>1375324.13</v>
      </c>
      <c r="K378" s="79">
        <v>59</v>
      </c>
      <c r="L378" s="79">
        <v>140</v>
      </c>
      <c r="M378" s="79">
        <v>43</v>
      </c>
      <c r="N378" s="93">
        <f>(Table_OTOB_YTD[[#This Row],[CONTRACT DAYS]]+Table_OTOB_YTD[[#This Row],[DAYS ADDED]])-Table_OTOB_YTD[[#This Row],[CHARGED DAYS]]</f>
        <v>-38</v>
      </c>
      <c r="O378" s="76">
        <v>0</v>
      </c>
      <c r="P378" s="76">
        <v>1</v>
      </c>
    </row>
    <row r="379" spans="2:16" x14ac:dyDescent="0.35">
      <c r="B379" s="70" t="s">
        <v>433</v>
      </c>
      <c r="C379" s="72" t="s">
        <v>781</v>
      </c>
      <c r="D379" s="77" t="s">
        <v>782</v>
      </c>
      <c r="E379" s="77" t="s">
        <v>783</v>
      </c>
      <c r="F379" s="71">
        <v>43889</v>
      </c>
      <c r="G379" s="78">
        <v>2093931.75</v>
      </c>
      <c r="H379" s="78">
        <v>-5480</v>
      </c>
      <c r="I379" s="78">
        <v>2201571.1800000002</v>
      </c>
      <c r="J379" s="78">
        <v>107639.43</v>
      </c>
      <c r="K379" s="79">
        <v>242</v>
      </c>
      <c r="L379" s="79">
        <v>237</v>
      </c>
      <c r="M379" s="79">
        <v>0</v>
      </c>
      <c r="N379" s="93">
        <f>(Table_OTOB_YTD[[#This Row],[CONTRACT DAYS]]+Table_OTOB_YTD[[#This Row],[DAYS ADDED]])-Table_OTOB_YTD[[#This Row],[CHARGED DAYS]]</f>
        <v>5</v>
      </c>
      <c r="O379" s="76">
        <v>1</v>
      </c>
      <c r="P379" s="76">
        <v>0</v>
      </c>
    </row>
    <row r="380" spans="2:16" x14ac:dyDescent="0.35">
      <c r="B380" s="70" t="s">
        <v>433</v>
      </c>
      <c r="C380" s="72" t="s">
        <v>784</v>
      </c>
      <c r="D380" s="77" t="s">
        <v>435</v>
      </c>
      <c r="E380" s="77" t="s">
        <v>26</v>
      </c>
      <c r="F380" s="71">
        <v>43889</v>
      </c>
      <c r="G380" s="78">
        <v>748100</v>
      </c>
      <c r="H380" s="78">
        <v>0</v>
      </c>
      <c r="I380" s="78">
        <v>685375</v>
      </c>
      <c r="J380" s="78">
        <v>-62725</v>
      </c>
      <c r="K380" s="79">
        <v>70</v>
      </c>
      <c r="L380" s="79">
        <v>28</v>
      </c>
      <c r="M380" s="79">
        <v>0</v>
      </c>
      <c r="N380" s="93">
        <f>(Table_OTOB_YTD[[#This Row],[CONTRACT DAYS]]+Table_OTOB_YTD[[#This Row],[DAYS ADDED]])-Table_OTOB_YTD[[#This Row],[CHARGED DAYS]]</f>
        <v>42</v>
      </c>
      <c r="O380" s="76">
        <v>1</v>
      </c>
      <c r="P380" s="76">
        <v>0</v>
      </c>
    </row>
    <row r="381" spans="2:16" x14ac:dyDescent="0.35">
      <c r="B381" s="70" t="s">
        <v>180</v>
      </c>
      <c r="C381" s="72" t="s">
        <v>785</v>
      </c>
      <c r="D381" s="77" t="s">
        <v>180</v>
      </c>
      <c r="E381" s="77" t="s">
        <v>786</v>
      </c>
      <c r="F381" s="71">
        <v>43889</v>
      </c>
      <c r="G381" s="78">
        <v>1071270</v>
      </c>
      <c r="H381" s="78">
        <v>0</v>
      </c>
      <c r="I381" s="78">
        <v>784278.24</v>
      </c>
      <c r="J381" s="78">
        <v>-286991.76</v>
      </c>
      <c r="K381" s="79">
        <v>45</v>
      </c>
      <c r="L381" s="79">
        <v>29</v>
      </c>
      <c r="M381" s="79">
        <v>0</v>
      </c>
      <c r="N381" s="93">
        <f>(Table_OTOB_YTD[[#This Row],[CONTRACT DAYS]]+Table_OTOB_YTD[[#This Row],[DAYS ADDED]])-Table_OTOB_YTD[[#This Row],[CHARGED DAYS]]</f>
        <v>16</v>
      </c>
      <c r="O381" s="76">
        <v>1</v>
      </c>
      <c r="P381" s="76">
        <v>0</v>
      </c>
    </row>
    <row r="382" spans="2:16" x14ac:dyDescent="0.35">
      <c r="B382" s="70" t="s">
        <v>133</v>
      </c>
      <c r="C382" s="72" t="s">
        <v>787</v>
      </c>
      <c r="D382" s="77" t="s">
        <v>788</v>
      </c>
      <c r="E382" s="77" t="s">
        <v>789</v>
      </c>
      <c r="F382" s="71">
        <v>43889</v>
      </c>
      <c r="G382" s="78">
        <v>4311589.97</v>
      </c>
      <c r="H382" s="78">
        <v>125045.33</v>
      </c>
      <c r="I382" s="78">
        <v>4289240.79</v>
      </c>
      <c r="J382" s="78">
        <v>-22349.18</v>
      </c>
      <c r="K382" s="79">
        <v>129</v>
      </c>
      <c r="L382" s="79">
        <v>198</v>
      </c>
      <c r="M382" s="79">
        <v>44</v>
      </c>
      <c r="N382" s="93">
        <f>(Table_OTOB_YTD[[#This Row],[CONTRACT DAYS]]+Table_OTOB_YTD[[#This Row],[DAYS ADDED]])-Table_OTOB_YTD[[#This Row],[CHARGED DAYS]]</f>
        <v>-25</v>
      </c>
      <c r="O382" s="76">
        <v>0</v>
      </c>
      <c r="P382" s="76">
        <v>1</v>
      </c>
    </row>
    <row r="383" spans="2:16" x14ac:dyDescent="0.35">
      <c r="B383" s="70" t="s">
        <v>117</v>
      </c>
      <c r="C383" s="72" t="s">
        <v>790</v>
      </c>
      <c r="D383" s="77" t="s">
        <v>122</v>
      </c>
      <c r="E383" s="77" t="s">
        <v>791</v>
      </c>
      <c r="F383" s="71">
        <v>43889</v>
      </c>
      <c r="G383" s="78">
        <v>81882606.040000007</v>
      </c>
      <c r="H383" s="78">
        <v>4161569.95</v>
      </c>
      <c r="I383" s="78">
        <v>87899430.379999995</v>
      </c>
      <c r="J383" s="78">
        <v>6016824.3399999999</v>
      </c>
      <c r="K383" s="79">
        <v>760</v>
      </c>
      <c r="L383" s="79">
        <v>918</v>
      </c>
      <c r="M383" s="79">
        <v>194</v>
      </c>
      <c r="N383" s="93">
        <f>(Table_OTOB_YTD[[#This Row],[CONTRACT DAYS]]+Table_OTOB_YTD[[#This Row],[DAYS ADDED]])-Table_OTOB_YTD[[#This Row],[CHARGED DAYS]]</f>
        <v>36</v>
      </c>
      <c r="O383" s="76">
        <v>0</v>
      </c>
      <c r="P383" s="76">
        <v>1</v>
      </c>
    </row>
    <row r="384" spans="2:16" x14ac:dyDescent="0.35">
      <c r="B384" s="70" t="s">
        <v>52</v>
      </c>
      <c r="C384" s="72" t="s">
        <v>792</v>
      </c>
      <c r="D384" s="77" t="s">
        <v>397</v>
      </c>
      <c r="E384" s="77" t="s">
        <v>793</v>
      </c>
      <c r="F384" s="71">
        <v>43889</v>
      </c>
      <c r="G384" s="78">
        <v>8660946.1899999995</v>
      </c>
      <c r="H384" s="78">
        <v>1382571.54</v>
      </c>
      <c r="I384" s="78">
        <v>9910631.7799999993</v>
      </c>
      <c r="J384" s="78">
        <v>1249685.5900000001</v>
      </c>
      <c r="K384" s="79">
        <v>315</v>
      </c>
      <c r="L384" s="79">
        <v>371</v>
      </c>
      <c r="M384" s="79">
        <v>56</v>
      </c>
      <c r="N384" s="93">
        <f>(Table_OTOB_YTD[[#This Row],[CONTRACT DAYS]]+Table_OTOB_YTD[[#This Row],[DAYS ADDED]])-Table_OTOB_YTD[[#This Row],[CHARGED DAYS]]</f>
        <v>0</v>
      </c>
      <c r="O384" s="76">
        <v>0</v>
      </c>
      <c r="P384" s="76">
        <v>1</v>
      </c>
    </row>
    <row r="385" spans="2:16" x14ac:dyDescent="0.35">
      <c r="B385" s="70" t="s">
        <v>34</v>
      </c>
      <c r="C385" s="72" t="s">
        <v>794</v>
      </c>
      <c r="D385" s="77" t="s">
        <v>36</v>
      </c>
      <c r="E385" s="77" t="s">
        <v>795</v>
      </c>
      <c r="F385" s="71">
        <v>43889</v>
      </c>
      <c r="G385" s="78">
        <v>2142444.4</v>
      </c>
      <c r="H385" s="78">
        <v>-7221.28</v>
      </c>
      <c r="I385" s="78">
        <v>2361839.89</v>
      </c>
      <c r="J385" s="78">
        <v>219395.49</v>
      </c>
      <c r="K385" s="79">
        <v>45</v>
      </c>
      <c r="L385" s="79">
        <v>49</v>
      </c>
      <c r="M385" s="79">
        <v>4</v>
      </c>
      <c r="N385" s="93">
        <f>(Table_OTOB_YTD[[#This Row],[CONTRACT DAYS]]+Table_OTOB_YTD[[#This Row],[DAYS ADDED]])-Table_OTOB_YTD[[#This Row],[CHARGED DAYS]]</f>
        <v>0</v>
      </c>
      <c r="O385" s="76">
        <v>1</v>
      </c>
      <c r="P385" s="76">
        <v>0</v>
      </c>
    </row>
  </sheetData>
  <conditionalFormatting sqref="G5:J385">
    <cfRule type="cellIs" dxfId="31" priority="3" operator="lessThan">
      <formula>0</formula>
    </cfRule>
  </conditionalFormatting>
  <pageMargins left="0.7" right="0.7" top="0.75" bottom="0.75" header="0.3" footer="0.3"/>
  <pageSetup paperSize="17" scale="65" orientation="landscape" horizontalDpi="90" verticalDpi="9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Y17"/>
  <sheetViews>
    <sheetView workbookViewId="0">
      <selection activeCell="B2" sqref="B2:I2"/>
    </sheetView>
  </sheetViews>
  <sheetFormatPr defaultRowHeight="14.4" x14ac:dyDescent="0.3"/>
  <cols>
    <col min="2" max="2" width="9.6640625" bestFit="1" customWidth="1"/>
    <col min="6" max="6" width="8.6640625" customWidth="1"/>
    <col min="10" max="10" width="9.88671875" customWidth="1"/>
    <col min="14" max="14" width="8.88671875" customWidth="1"/>
    <col min="18" max="18" width="8.5546875" bestFit="1" customWidth="1"/>
    <col min="22" max="22" width="9.6640625" bestFit="1" customWidth="1"/>
    <col min="23" max="23" width="10.6640625" bestFit="1" customWidth="1"/>
    <col min="25" max="25" width="9.6640625" bestFit="1" customWidth="1"/>
  </cols>
  <sheetData>
    <row r="1" spans="2:25" ht="15" thickBot="1" x14ac:dyDescent="0.35">
      <c r="C1" t="s">
        <v>376</v>
      </c>
    </row>
    <row r="2" spans="2:25" x14ac:dyDescent="0.3">
      <c r="B2" s="94" t="str">
        <f>"FY "&amp;YEAR(B8)&amp;" Monthly Measures"</f>
        <v>FY 2020 Monthly Measures</v>
      </c>
      <c r="C2" s="95"/>
      <c r="D2" s="95"/>
      <c r="E2" s="95"/>
      <c r="F2" s="95"/>
      <c r="G2" s="95"/>
      <c r="H2" s="95"/>
      <c r="I2" s="95"/>
      <c r="J2" s="58"/>
      <c r="K2" s="58"/>
      <c r="L2" s="94" t="s">
        <v>386</v>
      </c>
      <c r="M2" s="95"/>
      <c r="N2" s="95"/>
      <c r="O2" s="95"/>
      <c r="P2" s="95"/>
      <c r="Q2" s="95"/>
      <c r="R2" s="95"/>
      <c r="S2" s="96"/>
    </row>
    <row r="3" spans="2:25" ht="43.2" x14ac:dyDescent="0.3">
      <c r="B3" s="44" t="s">
        <v>268</v>
      </c>
      <c r="C3" s="45" t="s">
        <v>269</v>
      </c>
      <c r="D3" s="46" t="s">
        <v>270</v>
      </c>
      <c r="E3" s="47" t="s">
        <v>271</v>
      </c>
      <c r="F3" s="46" t="s">
        <v>274</v>
      </c>
      <c r="G3" s="47" t="s">
        <v>275</v>
      </c>
      <c r="H3" s="46" t="s">
        <v>272</v>
      </c>
      <c r="I3" s="59" t="s">
        <v>273</v>
      </c>
      <c r="J3" s="46" t="s">
        <v>276</v>
      </c>
      <c r="K3" s="59" t="s">
        <v>277</v>
      </c>
      <c r="L3" s="65" t="s">
        <v>270</v>
      </c>
      <c r="M3" s="47" t="s">
        <v>271</v>
      </c>
      <c r="N3" s="46" t="s">
        <v>274</v>
      </c>
      <c r="O3" s="47" t="s">
        <v>275</v>
      </c>
      <c r="P3" s="46" t="s">
        <v>272</v>
      </c>
      <c r="Q3" s="48" t="s">
        <v>273</v>
      </c>
      <c r="R3" s="46" t="s">
        <v>276</v>
      </c>
      <c r="S3" s="48" t="s">
        <v>277</v>
      </c>
      <c r="V3" s="55"/>
    </row>
    <row r="4" spans="2:25" ht="15" thickBot="1" x14ac:dyDescent="0.35">
      <c r="B4" s="80" t="s">
        <v>250</v>
      </c>
      <c r="C4" s="49" t="e">
        <f t="shared" ref="C4:C15" si="0">COUNTIFS(FINL_MNTH,UPPER(B4))</f>
        <v>#REF!</v>
      </c>
      <c r="D4" s="49" t="e">
        <f t="shared" ref="D4:D15" si="1">COUNTIFS(FINL_MNTH,B4,OB,"Y")</f>
        <v>#REF!</v>
      </c>
      <c r="E4" s="24" t="e">
        <f>IF(C4=0,NA(),D4/C4)</f>
        <v>#REF!</v>
      </c>
      <c r="F4" s="49" t="e">
        <f t="shared" ref="F4:F15" si="2">IF(C4=0,NA(),COUNTIFS(FINL_MNTH,B4,OBCO,"Y"))</f>
        <v>#REF!</v>
      </c>
      <c r="G4" s="24" t="e">
        <f>IF(B4=0,NA(),F4/C4)</f>
        <v>#REF!</v>
      </c>
      <c r="H4" s="50" t="e">
        <f t="shared" ref="H4:H15" si="3">IF(C4=0,NA(),COUNTIFS(FINL_MNTH,B4,OT,"Y"))</f>
        <v>#REF!</v>
      </c>
      <c r="I4" s="60" t="e">
        <f>IF(C4=0,NA(),H4/C4)</f>
        <v>#REF!</v>
      </c>
      <c r="J4" s="50" t="e">
        <f t="shared" ref="J4:J15" si="4">IF(C4=0,NA(),COUNTIFS(FINL_MNTH,B4,OTCO,"Y"))</f>
        <v>#REF!</v>
      </c>
      <c r="K4" s="60" t="e">
        <f>IF(C4=0,NA(),J4/C4)</f>
        <v>#REF!</v>
      </c>
      <c r="L4" s="66" t="e">
        <f>D4</f>
        <v>#REF!</v>
      </c>
      <c r="M4" s="24" t="e">
        <f>IF(C4=0,NA(),SUM($L$4:L4)/SUM($C$4:C4))</f>
        <v>#REF!</v>
      </c>
      <c r="N4" s="61" t="e">
        <f t="shared" ref="N4:N15" si="5">IF(C4=0,NA(),COUNTIFS(FINL_MNTH,B4,OBCO,"Y"))</f>
        <v>#REF!</v>
      </c>
      <c r="O4" s="24" t="e">
        <f>IF(B4=0,NA(),SUM($N$4:N4)/SUM($C$4:C4))</f>
        <v>#REF!</v>
      </c>
      <c r="P4" s="49" t="e">
        <f>H4</f>
        <v>#REF!</v>
      </c>
      <c r="Q4" s="24" t="e">
        <f>IF(C4=0,NA(),SUM($P$4:P4)/SUM($C$4:C4))</f>
        <v>#REF!</v>
      </c>
      <c r="R4" s="67" t="e">
        <f t="shared" ref="R4:R15" si="6">IF(C4=0,NA(),COUNTIFS(FINL_MNTH,B4,OTCO,"Y"))</f>
        <v>#REF!</v>
      </c>
      <c r="S4" s="62" t="e">
        <f>IF(C4=0,NA(),SUM($R$4:R4)/SUM($C$4:C4))</f>
        <v>#REF!</v>
      </c>
      <c r="U4" s="57"/>
      <c r="V4" s="57"/>
      <c r="W4" s="56"/>
      <c r="Y4" s="56"/>
    </row>
    <row r="5" spans="2:25" ht="15" thickBot="1" x14ac:dyDescent="0.35">
      <c r="B5" s="80" t="s">
        <v>251</v>
      </c>
      <c r="C5" s="49" t="e">
        <f t="shared" si="0"/>
        <v>#REF!</v>
      </c>
      <c r="D5" s="49" t="e">
        <f t="shared" si="1"/>
        <v>#REF!</v>
      </c>
      <c r="E5" s="24" t="e">
        <f t="shared" ref="E5:E15" si="7">IF(C5=0,NA(),D5/C5)</f>
        <v>#REF!</v>
      </c>
      <c r="F5" s="49" t="e">
        <f t="shared" si="2"/>
        <v>#REF!</v>
      </c>
      <c r="G5" s="24" t="e">
        <f t="shared" ref="G5:G15" si="8">IF(B5=0,NA(),F5/C5)</f>
        <v>#REF!</v>
      </c>
      <c r="H5" s="50" t="e">
        <f t="shared" si="3"/>
        <v>#REF!</v>
      </c>
      <c r="I5" s="60" t="e">
        <f t="shared" ref="I5:I15" si="9">IF(C5=0,NA(),H5/C5)</f>
        <v>#REF!</v>
      </c>
      <c r="J5" s="50" t="e">
        <f t="shared" si="4"/>
        <v>#REF!</v>
      </c>
      <c r="K5" s="60" t="e">
        <f t="shared" ref="K5:K15" si="10">IF(C5=0,NA(),J5/C5)</f>
        <v>#REF!</v>
      </c>
      <c r="L5" s="66" t="e">
        <f t="shared" ref="L5:L15" si="11">D5</f>
        <v>#REF!</v>
      </c>
      <c r="M5" s="24" t="e">
        <f>IF(C5=0,NA(),SUM($L$4:L5)/SUM($C$4:C5))</f>
        <v>#REF!</v>
      </c>
      <c r="N5" s="61" t="e">
        <f t="shared" si="5"/>
        <v>#REF!</v>
      </c>
      <c r="O5" s="24" t="e">
        <f>IF(B5=0,NA(),SUM($N$4:N5)/SUM($C$4:C5))</f>
        <v>#REF!</v>
      </c>
      <c r="P5" s="49" t="e">
        <f t="shared" ref="P5:P15" si="12">H5</f>
        <v>#REF!</v>
      </c>
      <c r="Q5" s="24" t="e">
        <f>IF(C5=0,NA(),SUM($P$4:P5)/SUM($C$4:C5))</f>
        <v>#REF!</v>
      </c>
      <c r="R5" s="67" t="e">
        <f t="shared" si="6"/>
        <v>#REF!</v>
      </c>
      <c r="S5" s="62" t="e">
        <f>IF(C5=0,NA(),SUM($R$4:R5)/SUM($C$4:C5))</f>
        <v>#REF!</v>
      </c>
      <c r="U5" s="57"/>
      <c r="V5" s="55"/>
      <c r="W5" s="55"/>
    </row>
    <row r="6" spans="2:25" ht="15" thickBot="1" x14ac:dyDescent="0.35">
      <c r="B6" s="80" t="s">
        <v>304</v>
      </c>
      <c r="C6" s="49" t="e">
        <f t="shared" si="0"/>
        <v>#REF!</v>
      </c>
      <c r="D6" s="49" t="e">
        <f t="shared" si="1"/>
        <v>#REF!</v>
      </c>
      <c r="E6" s="24" t="e">
        <f t="shared" si="7"/>
        <v>#REF!</v>
      </c>
      <c r="F6" s="49" t="e">
        <f t="shared" si="2"/>
        <v>#REF!</v>
      </c>
      <c r="G6" s="24" t="e">
        <f t="shared" si="8"/>
        <v>#REF!</v>
      </c>
      <c r="H6" s="50" t="e">
        <f t="shared" si="3"/>
        <v>#REF!</v>
      </c>
      <c r="I6" s="60" t="e">
        <f t="shared" si="9"/>
        <v>#REF!</v>
      </c>
      <c r="J6" s="50" t="e">
        <f t="shared" si="4"/>
        <v>#REF!</v>
      </c>
      <c r="K6" s="60" t="e">
        <f t="shared" si="10"/>
        <v>#REF!</v>
      </c>
      <c r="L6" s="66" t="e">
        <f t="shared" si="11"/>
        <v>#REF!</v>
      </c>
      <c r="M6" s="24" t="e">
        <f>IF(C6=0,NA(),SUM($L$4:L6)/SUM($C$4:C6))</f>
        <v>#REF!</v>
      </c>
      <c r="N6" s="61" t="e">
        <f t="shared" si="5"/>
        <v>#REF!</v>
      </c>
      <c r="O6" s="24" t="e">
        <f>IF(B6=0,NA(),SUM($N$4:N6)/SUM($C$4:C6))</f>
        <v>#REF!</v>
      </c>
      <c r="P6" s="49" t="e">
        <f t="shared" si="12"/>
        <v>#REF!</v>
      </c>
      <c r="Q6" s="24" t="e">
        <f>IF(C6=0,NA(),SUM($P$4:P6)/SUM($C$4:C6))</f>
        <v>#REF!</v>
      </c>
      <c r="R6" s="67" t="e">
        <f t="shared" si="6"/>
        <v>#REF!</v>
      </c>
      <c r="S6" s="62" t="e">
        <f>IF(C6=0,NA(),SUM($R$4:R6)/SUM($C$4:C6))</f>
        <v>#REF!</v>
      </c>
      <c r="U6" s="57"/>
      <c r="V6" s="55"/>
      <c r="W6" s="55"/>
    </row>
    <row r="7" spans="2:25" ht="15" thickBot="1" x14ac:dyDescent="0.35">
      <c r="B7" s="80" t="s">
        <v>377</v>
      </c>
      <c r="C7" s="49" t="e">
        <f t="shared" si="0"/>
        <v>#REF!</v>
      </c>
      <c r="D7" s="49" t="e">
        <f t="shared" si="1"/>
        <v>#REF!</v>
      </c>
      <c r="E7" s="24" t="e">
        <f t="shared" si="7"/>
        <v>#REF!</v>
      </c>
      <c r="F7" s="49" t="e">
        <f t="shared" si="2"/>
        <v>#REF!</v>
      </c>
      <c r="G7" s="24" t="e">
        <f t="shared" si="8"/>
        <v>#REF!</v>
      </c>
      <c r="H7" s="50" t="e">
        <f t="shared" si="3"/>
        <v>#REF!</v>
      </c>
      <c r="I7" s="60" t="e">
        <f t="shared" si="9"/>
        <v>#REF!</v>
      </c>
      <c r="J7" s="50" t="e">
        <f t="shared" si="4"/>
        <v>#REF!</v>
      </c>
      <c r="K7" s="60" t="e">
        <f t="shared" si="10"/>
        <v>#REF!</v>
      </c>
      <c r="L7" s="66" t="e">
        <f t="shared" si="11"/>
        <v>#REF!</v>
      </c>
      <c r="M7" s="24" t="e">
        <f>IF(C7=0,NA(),SUM($L$4:L7)/SUM($C$4:C7))</f>
        <v>#REF!</v>
      </c>
      <c r="N7" s="61" t="e">
        <f t="shared" si="5"/>
        <v>#REF!</v>
      </c>
      <c r="O7" s="24" t="e">
        <f>IF(B7=0,NA(),SUM($N$4:N7)/SUM($C$4:C7))</f>
        <v>#REF!</v>
      </c>
      <c r="P7" s="49" t="e">
        <f t="shared" si="12"/>
        <v>#REF!</v>
      </c>
      <c r="Q7" s="24" t="e">
        <f>IF(C7=0,NA(),SUM($P$4:P7)/SUM($C$4:C7))</f>
        <v>#REF!</v>
      </c>
      <c r="R7" s="67" t="e">
        <f t="shared" si="6"/>
        <v>#REF!</v>
      </c>
      <c r="S7" s="62" t="e">
        <f>IF(C7=0,NA(),SUM($R$4:R7)/SUM($C$4:C7))</f>
        <v>#REF!</v>
      </c>
      <c r="U7" s="57"/>
      <c r="V7" s="55"/>
      <c r="W7" s="55"/>
    </row>
    <row r="8" spans="2:25" ht="15" thickBot="1" x14ac:dyDescent="0.35">
      <c r="B8" s="80" t="s">
        <v>378</v>
      </c>
      <c r="C8" s="49" t="e">
        <f t="shared" si="0"/>
        <v>#REF!</v>
      </c>
      <c r="D8" s="49" t="e">
        <f t="shared" si="1"/>
        <v>#REF!</v>
      </c>
      <c r="E8" s="24" t="e">
        <f t="shared" si="7"/>
        <v>#REF!</v>
      </c>
      <c r="F8" s="49" t="e">
        <f t="shared" si="2"/>
        <v>#REF!</v>
      </c>
      <c r="G8" s="24" t="e">
        <f t="shared" si="8"/>
        <v>#REF!</v>
      </c>
      <c r="H8" s="50" t="e">
        <f t="shared" si="3"/>
        <v>#REF!</v>
      </c>
      <c r="I8" s="60" t="e">
        <f t="shared" si="9"/>
        <v>#REF!</v>
      </c>
      <c r="J8" s="50" t="e">
        <f t="shared" si="4"/>
        <v>#REF!</v>
      </c>
      <c r="K8" s="60" t="e">
        <f t="shared" si="10"/>
        <v>#REF!</v>
      </c>
      <c r="L8" s="66" t="e">
        <f t="shared" si="11"/>
        <v>#REF!</v>
      </c>
      <c r="M8" s="24" t="e">
        <f>IF(C8=0,NA(),SUM($L$4:L8)/SUM($C$4:C8))</f>
        <v>#REF!</v>
      </c>
      <c r="N8" s="61" t="e">
        <f t="shared" si="5"/>
        <v>#REF!</v>
      </c>
      <c r="O8" s="24" t="e">
        <f>IF(B8=0,NA(),SUM($N$4:N8)/SUM($C$4:C8))</f>
        <v>#REF!</v>
      </c>
      <c r="P8" s="49" t="e">
        <f t="shared" si="12"/>
        <v>#REF!</v>
      </c>
      <c r="Q8" s="24" t="e">
        <f>IF(C8=0,NA(),SUM($P$4:P8)/SUM($C$4:C8))</f>
        <v>#REF!</v>
      </c>
      <c r="R8" s="67" t="e">
        <f t="shared" si="6"/>
        <v>#REF!</v>
      </c>
      <c r="S8" s="62" t="e">
        <f>IF(C8=0,NA(),SUM($R$4:R8)/SUM($C$4:C8))</f>
        <v>#REF!</v>
      </c>
      <c r="U8" s="57"/>
      <c r="V8" s="55"/>
      <c r="W8" s="55"/>
    </row>
    <row r="9" spans="2:25" ht="15" thickBot="1" x14ac:dyDescent="0.35">
      <c r="B9" s="80" t="s">
        <v>379</v>
      </c>
      <c r="C9" s="49" t="e">
        <f t="shared" si="0"/>
        <v>#REF!</v>
      </c>
      <c r="D9" s="49" t="e">
        <f t="shared" si="1"/>
        <v>#REF!</v>
      </c>
      <c r="E9" s="24" t="e">
        <f t="shared" si="7"/>
        <v>#REF!</v>
      </c>
      <c r="F9" s="49" t="e">
        <f t="shared" si="2"/>
        <v>#REF!</v>
      </c>
      <c r="G9" s="24" t="e">
        <f t="shared" si="8"/>
        <v>#REF!</v>
      </c>
      <c r="H9" s="50" t="e">
        <f t="shared" si="3"/>
        <v>#REF!</v>
      </c>
      <c r="I9" s="60" t="e">
        <f t="shared" si="9"/>
        <v>#REF!</v>
      </c>
      <c r="J9" s="50" t="e">
        <f t="shared" si="4"/>
        <v>#REF!</v>
      </c>
      <c r="K9" s="60" t="e">
        <f t="shared" si="10"/>
        <v>#REF!</v>
      </c>
      <c r="L9" s="66" t="e">
        <f t="shared" si="11"/>
        <v>#REF!</v>
      </c>
      <c r="M9" s="24" t="e">
        <f>IF(C9=0,NA(),SUM($L$4:L9)/SUM($C$4:C9))</f>
        <v>#REF!</v>
      </c>
      <c r="N9" s="61" t="e">
        <f t="shared" si="5"/>
        <v>#REF!</v>
      </c>
      <c r="O9" s="24" t="e">
        <f>IF(B9=0,NA(),SUM($N$4:N9)/SUM($C$4:C9))</f>
        <v>#REF!</v>
      </c>
      <c r="P9" s="49" t="e">
        <f t="shared" si="12"/>
        <v>#REF!</v>
      </c>
      <c r="Q9" s="24" t="e">
        <f>IF(C9=0,NA(),SUM($P$4:P9)/SUM($C$4:C9))</f>
        <v>#REF!</v>
      </c>
      <c r="R9" s="67" t="e">
        <f t="shared" si="6"/>
        <v>#REF!</v>
      </c>
      <c r="S9" s="62" t="e">
        <f>IF(C9=0,NA(),SUM($R$4:R9)/SUM($C$4:C9))</f>
        <v>#REF!</v>
      </c>
      <c r="U9" s="57"/>
      <c r="V9" s="55"/>
      <c r="W9" s="55"/>
    </row>
    <row r="10" spans="2:25" ht="15" thickBot="1" x14ac:dyDescent="0.35">
      <c r="B10" s="80" t="s">
        <v>380</v>
      </c>
      <c r="C10" s="49" t="e">
        <f t="shared" si="0"/>
        <v>#REF!</v>
      </c>
      <c r="D10" s="49" t="e">
        <f t="shared" si="1"/>
        <v>#REF!</v>
      </c>
      <c r="E10" s="24" t="e">
        <f t="shared" si="7"/>
        <v>#REF!</v>
      </c>
      <c r="F10" s="49" t="e">
        <f t="shared" si="2"/>
        <v>#REF!</v>
      </c>
      <c r="G10" s="24" t="e">
        <f t="shared" si="8"/>
        <v>#REF!</v>
      </c>
      <c r="H10" s="50" t="e">
        <f t="shared" si="3"/>
        <v>#REF!</v>
      </c>
      <c r="I10" s="60" t="e">
        <f t="shared" si="9"/>
        <v>#REF!</v>
      </c>
      <c r="J10" s="50" t="e">
        <f t="shared" si="4"/>
        <v>#REF!</v>
      </c>
      <c r="K10" s="60" t="e">
        <f t="shared" si="10"/>
        <v>#REF!</v>
      </c>
      <c r="L10" s="66" t="e">
        <f t="shared" si="11"/>
        <v>#REF!</v>
      </c>
      <c r="M10" s="24" t="e">
        <f>IF(C10=0,NA(),SUM($L$4:L10)/SUM($C$4:C10))</f>
        <v>#REF!</v>
      </c>
      <c r="N10" s="61" t="e">
        <f t="shared" si="5"/>
        <v>#REF!</v>
      </c>
      <c r="O10" s="24" t="e">
        <f>IF(B10=0,NA(),SUM($N$4:N10)/SUM($C$4:C10))</f>
        <v>#REF!</v>
      </c>
      <c r="P10" s="49" t="e">
        <f t="shared" si="12"/>
        <v>#REF!</v>
      </c>
      <c r="Q10" s="24" t="e">
        <f>IF(C10=0,NA(),SUM($P$4:P10)/SUM($C$4:C10))</f>
        <v>#REF!</v>
      </c>
      <c r="R10" s="67" t="e">
        <f t="shared" si="6"/>
        <v>#REF!</v>
      </c>
      <c r="S10" s="62" t="e">
        <f>IF(C10=0,NA(),SUM($R$4:R10)/SUM($C$4:C10))</f>
        <v>#REF!</v>
      </c>
      <c r="U10" s="57"/>
      <c r="V10" s="55"/>
      <c r="W10" s="55"/>
    </row>
    <row r="11" spans="2:25" ht="15" thickBot="1" x14ac:dyDescent="0.35">
      <c r="B11" s="80" t="s">
        <v>381</v>
      </c>
      <c r="C11" s="49" t="e">
        <f t="shared" si="0"/>
        <v>#REF!</v>
      </c>
      <c r="D11" s="49" t="e">
        <f t="shared" si="1"/>
        <v>#REF!</v>
      </c>
      <c r="E11" s="24" t="e">
        <f t="shared" si="7"/>
        <v>#REF!</v>
      </c>
      <c r="F11" s="49" t="e">
        <f t="shared" si="2"/>
        <v>#REF!</v>
      </c>
      <c r="G11" s="24" t="e">
        <f t="shared" si="8"/>
        <v>#REF!</v>
      </c>
      <c r="H11" s="50" t="e">
        <f t="shared" si="3"/>
        <v>#REF!</v>
      </c>
      <c r="I11" s="60" t="e">
        <f t="shared" si="9"/>
        <v>#REF!</v>
      </c>
      <c r="J11" s="50" t="e">
        <f t="shared" si="4"/>
        <v>#REF!</v>
      </c>
      <c r="K11" s="60" t="e">
        <f t="shared" si="10"/>
        <v>#REF!</v>
      </c>
      <c r="L11" s="66" t="e">
        <f t="shared" si="11"/>
        <v>#REF!</v>
      </c>
      <c r="M11" s="24" t="e">
        <f>IF(C11=0,NA(),SUM($L$4:L11)/SUM($C$4:C11))</f>
        <v>#REF!</v>
      </c>
      <c r="N11" s="61" t="e">
        <f t="shared" si="5"/>
        <v>#REF!</v>
      </c>
      <c r="O11" s="24" t="e">
        <f>IF(B11=0,NA(),SUM($N$4:N11)/SUM($C$4:C11))</f>
        <v>#REF!</v>
      </c>
      <c r="P11" s="49" t="e">
        <f t="shared" si="12"/>
        <v>#REF!</v>
      </c>
      <c r="Q11" s="24" t="e">
        <f>IF(C11=0,NA(),SUM($P$4:P11)/SUM($C$4:C11))</f>
        <v>#REF!</v>
      </c>
      <c r="R11" s="67" t="e">
        <f t="shared" si="6"/>
        <v>#REF!</v>
      </c>
      <c r="S11" s="62" t="e">
        <f>IF(C11=0,NA(),SUM($R$4:R11)/SUM($C$4:C11))</f>
        <v>#REF!</v>
      </c>
      <c r="U11" s="57"/>
      <c r="V11" s="55"/>
      <c r="W11" s="55"/>
    </row>
    <row r="12" spans="2:25" ht="15" thickBot="1" x14ac:dyDescent="0.35">
      <c r="B12" s="80" t="s">
        <v>382</v>
      </c>
      <c r="C12" s="49" t="e">
        <f t="shared" si="0"/>
        <v>#REF!</v>
      </c>
      <c r="D12" s="49" t="e">
        <f t="shared" si="1"/>
        <v>#REF!</v>
      </c>
      <c r="E12" s="24" t="e">
        <f t="shared" si="7"/>
        <v>#REF!</v>
      </c>
      <c r="F12" s="49" t="e">
        <f t="shared" si="2"/>
        <v>#REF!</v>
      </c>
      <c r="G12" s="24" t="e">
        <f t="shared" si="8"/>
        <v>#REF!</v>
      </c>
      <c r="H12" s="50" t="e">
        <f t="shared" si="3"/>
        <v>#REF!</v>
      </c>
      <c r="I12" s="60" t="e">
        <f t="shared" si="9"/>
        <v>#REF!</v>
      </c>
      <c r="J12" s="50" t="e">
        <f t="shared" si="4"/>
        <v>#REF!</v>
      </c>
      <c r="K12" s="60" t="e">
        <f t="shared" si="10"/>
        <v>#REF!</v>
      </c>
      <c r="L12" s="66" t="e">
        <f t="shared" si="11"/>
        <v>#REF!</v>
      </c>
      <c r="M12" s="24" t="e">
        <f>IF(C12=0,NA(),SUM($L$4:L12)/SUM($C$4:C12))</f>
        <v>#REF!</v>
      </c>
      <c r="N12" s="61" t="e">
        <f t="shared" si="5"/>
        <v>#REF!</v>
      </c>
      <c r="O12" s="24" t="e">
        <f>IF(B12=0,NA(),SUM($N$4:N12)/SUM($C$4:C12))</f>
        <v>#REF!</v>
      </c>
      <c r="P12" s="49" t="e">
        <f t="shared" si="12"/>
        <v>#REF!</v>
      </c>
      <c r="Q12" s="24" t="e">
        <f>IF(C12=0,NA(),SUM($P$4:P12)/SUM($C$4:C12))</f>
        <v>#REF!</v>
      </c>
      <c r="R12" s="67" t="e">
        <f t="shared" si="6"/>
        <v>#REF!</v>
      </c>
      <c r="S12" s="62" t="e">
        <f>IF(C12=0,NA(),SUM($R$4:R12)/SUM($C$4:C12))</f>
        <v>#REF!</v>
      </c>
      <c r="U12" s="57"/>
      <c r="V12" s="55"/>
      <c r="W12" s="55"/>
    </row>
    <row r="13" spans="2:25" ht="15" thickBot="1" x14ac:dyDescent="0.35">
      <c r="B13" s="80" t="s">
        <v>383</v>
      </c>
      <c r="C13" s="49" t="e">
        <f t="shared" si="0"/>
        <v>#REF!</v>
      </c>
      <c r="D13" s="49" t="e">
        <f t="shared" si="1"/>
        <v>#REF!</v>
      </c>
      <c r="E13" s="24" t="e">
        <f t="shared" si="7"/>
        <v>#REF!</v>
      </c>
      <c r="F13" s="49" t="e">
        <f t="shared" si="2"/>
        <v>#REF!</v>
      </c>
      <c r="G13" s="24" t="e">
        <f t="shared" si="8"/>
        <v>#REF!</v>
      </c>
      <c r="H13" s="50" t="e">
        <f t="shared" si="3"/>
        <v>#REF!</v>
      </c>
      <c r="I13" s="60" t="e">
        <f t="shared" si="9"/>
        <v>#REF!</v>
      </c>
      <c r="J13" s="50" t="e">
        <f t="shared" si="4"/>
        <v>#REF!</v>
      </c>
      <c r="K13" s="60" t="e">
        <f t="shared" si="10"/>
        <v>#REF!</v>
      </c>
      <c r="L13" s="66" t="e">
        <f t="shared" si="11"/>
        <v>#REF!</v>
      </c>
      <c r="M13" s="24" t="e">
        <f>IF(C13=0,NA(),SUM($L$4:L13)/SUM($C$4:C13))</f>
        <v>#REF!</v>
      </c>
      <c r="N13" s="61" t="e">
        <f t="shared" si="5"/>
        <v>#REF!</v>
      </c>
      <c r="O13" s="24" t="e">
        <f>IF(B13=0,NA(),SUM($N$4:N13)/SUM($C$4:C13))</f>
        <v>#REF!</v>
      </c>
      <c r="P13" s="49" t="e">
        <f t="shared" si="12"/>
        <v>#REF!</v>
      </c>
      <c r="Q13" s="24" t="e">
        <f>IF(C13=0,NA(),SUM($P$4:P13)/SUM($C$4:C13))</f>
        <v>#REF!</v>
      </c>
      <c r="R13" s="67" t="e">
        <f t="shared" si="6"/>
        <v>#REF!</v>
      </c>
      <c r="S13" s="62" t="e">
        <f>IF(C13=0,NA(),SUM($R$4:R13)/SUM($C$4:C13))</f>
        <v>#REF!</v>
      </c>
      <c r="U13" s="57"/>
      <c r="V13" s="55"/>
      <c r="W13" s="55"/>
    </row>
    <row r="14" spans="2:25" ht="15" thickBot="1" x14ac:dyDescent="0.35">
      <c r="B14" s="80" t="s">
        <v>384</v>
      </c>
      <c r="C14" s="49" t="e">
        <f t="shared" si="0"/>
        <v>#REF!</v>
      </c>
      <c r="D14" s="49" t="e">
        <f t="shared" si="1"/>
        <v>#REF!</v>
      </c>
      <c r="E14" s="24" t="e">
        <f t="shared" si="7"/>
        <v>#REF!</v>
      </c>
      <c r="F14" s="49" t="e">
        <f t="shared" si="2"/>
        <v>#REF!</v>
      </c>
      <c r="G14" s="24" t="e">
        <f t="shared" si="8"/>
        <v>#REF!</v>
      </c>
      <c r="H14" s="50" t="e">
        <f t="shared" si="3"/>
        <v>#REF!</v>
      </c>
      <c r="I14" s="60" t="e">
        <f t="shared" si="9"/>
        <v>#REF!</v>
      </c>
      <c r="J14" s="50" t="e">
        <f t="shared" si="4"/>
        <v>#REF!</v>
      </c>
      <c r="K14" s="60" t="e">
        <f t="shared" si="10"/>
        <v>#REF!</v>
      </c>
      <c r="L14" s="66" t="e">
        <f t="shared" si="11"/>
        <v>#REF!</v>
      </c>
      <c r="M14" s="24" t="e">
        <f>IF(C14=0,NA(),SUM($L$4:L14)/SUM($C$4:C14))</f>
        <v>#REF!</v>
      </c>
      <c r="N14" s="61" t="e">
        <f t="shared" si="5"/>
        <v>#REF!</v>
      </c>
      <c r="O14" s="24" t="e">
        <f>IF(B14=0,NA(),SUM($N$4:N14)/SUM($C$4:C14))</f>
        <v>#REF!</v>
      </c>
      <c r="P14" s="49" t="e">
        <f t="shared" si="12"/>
        <v>#REF!</v>
      </c>
      <c r="Q14" s="24" t="e">
        <f>IF(C14=0,NA(),SUM($P$4:P14)/SUM($C$4:C14))</f>
        <v>#REF!</v>
      </c>
      <c r="R14" s="67" t="e">
        <f t="shared" si="6"/>
        <v>#REF!</v>
      </c>
      <c r="S14" s="62" t="e">
        <f>IF(C14=0,NA(),SUM($R$4:R14)/SUM($C$4:C14))</f>
        <v>#REF!</v>
      </c>
      <c r="U14" s="57"/>
      <c r="V14" s="55"/>
      <c r="W14" s="55"/>
    </row>
    <row r="15" spans="2:25" ht="15" thickBot="1" x14ac:dyDescent="0.35">
      <c r="B15" s="80" t="s">
        <v>385</v>
      </c>
      <c r="C15" s="64" t="e">
        <f t="shared" si="0"/>
        <v>#REF!</v>
      </c>
      <c r="D15" s="64" t="e">
        <f t="shared" si="1"/>
        <v>#REF!</v>
      </c>
      <c r="E15" s="24" t="e">
        <f t="shared" si="7"/>
        <v>#REF!</v>
      </c>
      <c r="F15" s="64" t="e">
        <f t="shared" si="2"/>
        <v>#REF!</v>
      </c>
      <c r="G15" s="24" t="e">
        <f t="shared" si="8"/>
        <v>#REF!</v>
      </c>
      <c r="H15" s="83" t="e">
        <f t="shared" si="3"/>
        <v>#REF!</v>
      </c>
      <c r="I15" s="60" t="e">
        <f t="shared" si="9"/>
        <v>#REF!</v>
      </c>
      <c r="J15" s="83" t="e">
        <f t="shared" si="4"/>
        <v>#REF!</v>
      </c>
      <c r="K15" s="60" t="e">
        <f t="shared" si="10"/>
        <v>#REF!</v>
      </c>
      <c r="L15" s="84" t="e">
        <f t="shared" si="11"/>
        <v>#REF!</v>
      </c>
      <c r="M15" s="24" t="e">
        <f>IF(C15=0,NA(),SUM($L$4:L15)/SUM($C$4:C15))</f>
        <v>#REF!</v>
      </c>
      <c r="N15" s="63" t="e">
        <f t="shared" si="5"/>
        <v>#REF!</v>
      </c>
      <c r="O15" s="24" t="e">
        <f>IF(B15=0,NA(),SUM($N$4:N15)/SUM($C$4:C15))</f>
        <v>#REF!</v>
      </c>
      <c r="P15" s="64" t="e">
        <f t="shared" si="12"/>
        <v>#REF!</v>
      </c>
      <c r="Q15" s="24" t="e">
        <f>IF(C15=0,NA(),SUM($P$4:P15)/SUM($C$4:C15))</f>
        <v>#REF!</v>
      </c>
      <c r="R15" s="85" t="e">
        <f t="shared" si="6"/>
        <v>#REF!</v>
      </c>
      <c r="S15" s="62" t="e">
        <f>IF(C15=0,NA(),SUM($R$4:R15)/SUM($C$4:C15))</f>
        <v>#REF!</v>
      </c>
      <c r="U15" s="57"/>
      <c r="V15" s="55"/>
      <c r="W15" s="55"/>
    </row>
    <row r="16" spans="2:25" x14ac:dyDescent="0.3">
      <c r="B16" s="51" t="s">
        <v>278</v>
      </c>
      <c r="C16" s="52" t="e">
        <f t="shared" ref="C16" si="13">SUM(C4:C15)</f>
        <v>#REF!</v>
      </c>
      <c r="D16" s="52" t="e">
        <f>SUM(D4:D15)</f>
        <v>#REF!</v>
      </c>
      <c r="E16" s="53" t="e">
        <f>D16/C16</f>
        <v>#REF!</v>
      </c>
      <c r="F16" s="81">
        <f>SUMIF(F4:F15,"&gt;=0")</f>
        <v>0</v>
      </c>
      <c r="G16" s="53" t="e">
        <f>F16/C16</f>
        <v>#REF!</v>
      </c>
      <c r="H16" s="52">
        <f>SUMIF(H4:H15,"&gt;=0")</f>
        <v>0</v>
      </c>
      <c r="I16" s="53" t="e">
        <f>H16/C16</f>
        <v>#REF!</v>
      </c>
      <c r="J16" s="82">
        <f>SUMIF(J4:J15,"&gt;=0")</f>
        <v>0</v>
      </c>
      <c r="K16" s="53" t="e">
        <f>IF(C16=0,NA(),J16/C16)</f>
        <v>#REF!</v>
      </c>
      <c r="L16" s="54" t="e">
        <f>SUM(L4:L15)</f>
        <v>#REF!</v>
      </c>
      <c r="M16" s="53" t="e">
        <f t="shared" ref="M16" si="14">IF(C16=0,NA(),L16/C16)</f>
        <v>#REF!</v>
      </c>
      <c r="N16" s="82">
        <f>SUMIF(N4:N15,"&gt;=0")</f>
        <v>0</v>
      </c>
      <c r="O16" s="53" t="e">
        <f>N16/C16</f>
        <v>#REF!</v>
      </c>
      <c r="P16" s="54">
        <f>SUMIF(P4:P15,"&gt;=0")</f>
        <v>0</v>
      </c>
      <c r="Q16" s="53" t="e">
        <f>P16/C16</f>
        <v>#REF!</v>
      </c>
      <c r="R16" s="82">
        <f>SUMIF(R4:R15,"&gt;=0")</f>
        <v>0</v>
      </c>
      <c r="S16" s="53" t="e">
        <f>R16/C16</f>
        <v>#REF!</v>
      </c>
    </row>
    <row r="17" spans="5:19" x14ac:dyDescent="0.3">
      <c r="E17" s="53" t="e">
        <f>AVERAGEIF(E$4:E$15,"&gt;=0")</f>
        <v>#DIV/0!</v>
      </c>
      <c r="G17" s="53" t="e">
        <f>AVERAGEIF(G4:G15,"&gt;=0")</f>
        <v>#DIV/0!</v>
      </c>
      <c r="I17" s="53" t="e">
        <f>AVERAGEIF(I$4:I$15,"&gt;=0")</f>
        <v>#DIV/0!</v>
      </c>
      <c r="K17" s="53" t="e">
        <f>AVERAGEIF(K4:K15,"&gt;=0")</f>
        <v>#DIV/0!</v>
      </c>
      <c r="L17" s="53"/>
      <c r="M17" s="53"/>
      <c r="N17" s="53"/>
      <c r="O17" s="53" t="e">
        <f>AVERAGEIF(O4:O15,"&gt;=0")</f>
        <v>#DIV/0!</v>
      </c>
      <c r="P17" s="53"/>
      <c r="Q17" s="53" t="e">
        <f>AVERAGEIF(Q4:Q15,"&gt;=0")</f>
        <v>#DIV/0!</v>
      </c>
      <c r="R17" s="53"/>
      <c r="S17" s="53" t="e">
        <f>AVERAGEIF(S4:S15,"&gt;=0")</f>
        <v>#DIV/0!</v>
      </c>
    </row>
  </sheetData>
  <mergeCells count="2">
    <mergeCell ref="B2:I2"/>
    <mergeCell ref="L2:S2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0:S39"/>
  <sheetViews>
    <sheetView workbookViewId="0">
      <selection activeCell="D33" sqref="D33"/>
    </sheetView>
  </sheetViews>
  <sheetFormatPr defaultColWidth="9.109375" defaultRowHeight="14.4" x14ac:dyDescent="0.3"/>
  <cols>
    <col min="1" max="1" width="9.88671875" style="43" bestFit="1" customWidth="1"/>
    <col min="2" max="2" width="10.88671875" bestFit="1" customWidth="1"/>
    <col min="3" max="3" width="10.5546875" bestFit="1" customWidth="1"/>
    <col min="4" max="4" width="8.6640625" bestFit="1" customWidth="1"/>
    <col min="5" max="6" width="9.109375" bestFit="1" customWidth="1"/>
    <col min="7" max="9" width="15.5546875" bestFit="1" customWidth="1"/>
    <col min="10" max="10" width="12.88671875" bestFit="1" customWidth="1"/>
    <col min="11" max="11" width="13.44140625" bestFit="1" customWidth="1"/>
    <col min="12" max="12" width="17.33203125" bestFit="1" customWidth="1"/>
    <col min="13" max="13" width="18" bestFit="1" customWidth="1"/>
    <col min="14" max="14" width="14.44140625" customWidth="1"/>
    <col min="15" max="15" width="13.88671875" customWidth="1"/>
  </cols>
  <sheetData>
    <row r="10" spans="15:15" x14ac:dyDescent="0.3">
      <c r="O10" s="10"/>
    </row>
    <row r="19" spans="1:19" ht="21" x14ac:dyDescent="0.4">
      <c r="A19" s="97" t="s">
        <v>252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N19" s="98" t="s">
        <v>253</v>
      </c>
      <c r="O19" s="98"/>
      <c r="P19" s="98"/>
      <c r="Q19" s="98"/>
      <c r="R19" s="98"/>
    </row>
    <row r="20" spans="1:19" s="13" customFormat="1" ht="39.6" x14ac:dyDescent="0.3">
      <c r="A20" s="11" t="s">
        <v>254</v>
      </c>
      <c r="B20" s="12" t="s">
        <v>255</v>
      </c>
      <c r="C20" s="12" t="s">
        <v>256</v>
      </c>
      <c r="D20" s="12" t="s">
        <v>257</v>
      </c>
      <c r="E20" s="12" t="s">
        <v>258</v>
      </c>
      <c r="F20" s="12" t="s">
        <v>259</v>
      </c>
      <c r="G20" s="12" t="s">
        <v>260</v>
      </c>
      <c r="H20" s="12" t="s">
        <v>261</v>
      </c>
      <c r="I20" s="12" t="s">
        <v>262</v>
      </c>
      <c r="J20" s="12" t="s">
        <v>263</v>
      </c>
      <c r="K20" s="12" t="s">
        <v>264</v>
      </c>
      <c r="L20" s="12" t="s">
        <v>265</v>
      </c>
      <c r="M20" s="12" t="s">
        <v>266</v>
      </c>
      <c r="N20" s="12" t="s">
        <v>265</v>
      </c>
      <c r="O20" s="12" t="s">
        <v>266</v>
      </c>
      <c r="P20" s="12" t="s">
        <v>263</v>
      </c>
      <c r="Q20" s="12" t="s">
        <v>255</v>
      </c>
      <c r="R20" s="12" t="s">
        <v>259</v>
      </c>
    </row>
    <row r="21" spans="1:19" x14ac:dyDescent="0.3">
      <c r="A21" s="14">
        <v>2009</v>
      </c>
      <c r="B21" s="15">
        <v>802</v>
      </c>
      <c r="C21" s="16">
        <v>0.83915200000000001</v>
      </c>
      <c r="D21" s="16">
        <v>0.57107200000000002</v>
      </c>
      <c r="E21" s="16">
        <v>0.72568600000000005</v>
      </c>
      <c r="F21" s="17">
        <v>699</v>
      </c>
      <c r="G21" s="18">
        <v>3.0857086894899997</v>
      </c>
      <c r="H21" s="18">
        <v>3.6429075012600003</v>
      </c>
      <c r="I21" s="18">
        <f t="shared" ref="I21:I32" si="0">G21-H21</f>
        <v>-0.55719881177000063</v>
      </c>
      <c r="J21" s="19">
        <f t="shared" ref="J21:J32" si="1">I21/H21</f>
        <v>-0.15295442214145652</v>
      </c>
      <c r="K21" s="20">
        <f t="shared" ref="K21:K30" si="2">L21/F21</f>
        <v>4414461.6444778247</v>
      </c>
      <c r="L21" s="21">
        <f t="shared" ref="L21:M26" si="3">G21*1000000000</f>
        <v>3085708689.4899998</v>
      </c>
      <c r="M21" s="21">
        <f t="shared" si="3"/>
        <v>3642907501.2600002</v>
      </c>
      <c r="N21" s="22"/>
      <c r="O21" s="22"/>
      <c r="P21" s="22"/>
      <c r="Q21" s="22"/>
      <c r="R21" s="22"/>
    </row>
    <row r="22" spans="1:19" x14ac:dyDescent="0.3">
      <c r="A22" s="14">
        <v>2010</v>
      </c>
      <c r="B22" s="15">
        <v>797</v>
      </c>
      <c r="C22" s="16">
        <v>0.84692599999999996</v>
      </c>
      <c r="D22" s="16">
        <v>0.65495599999999998</v>
      </c>
      <c r="E22" s="16">
        <v>0.77415299999999998</v>
      </c>
      <c r="F22" s="17">
        <v>1063</v>
      </c>
      <c r="G22" s="18">
        <v>3.2458736782199997</v>
      </c>
      <c r="H22" s="18">
        <v>3.644056349</v>
      </c>
      <c r="I22" s="18">
        <f t="shared" si="0"/>
        <v>-0.39818267078000025</v>
      </c>
      <c r="J22" s="19">
        <f t="shared" si="1"/>
        <v>-0.10926907617366272</v>
      </c>
      <c r="K22" s="20">
        <f t="shared" si="2"/>
        <v>3053502.98985889</v>
      </c>
      <c r="L22" s="21">
        <f t="shared" si="3"/>
        <v>3245873678.2199998</v>
      </c>
      <c r="M22" s="21">
        <f t="shared" si="3"/>
        <v>3644056349</v>
      </c>
      <c r="N22" s="22"/>
      <c r="O22" s="22"/>
      <c r="P22" s="22"/>
      <c r="Q22" s="22"/>
      <c r="R22" s="22"/>
    </row>
    <row r="23" spans="1:19" x14ac:dyDescent="0.3">
      <c r="A23" s="14">
        <v>2011</v>
      </c>
      <c r="B23" s="15">
        <v>872</v>
      </c>
      <c r="C23" s="16">
        <v>0.88990799999999992</v>
      </c>
      <c r="D23" s="16">
        <v>0.68165680473372781</v>
      </c>
      <c r="E23" s="16">
        <v>0.77178899999999995</v>
      </c>
      <c r="F23" s="17">
        <v>870</v>
      </c>
      <c r="G23" s="18">
        <v>3.4970399894299997</v>
      </c>
      <c r="H23" s="18">
        <v>3.7035750686199997</v>
      </c>
      <c r="I23" s="18">
        <f t="shared" si="0"/>
        <v>-0.20653507919000003</v>
      </c>
      <c r="J23" s="19">
        <f t="shared" si="1"/>
        <v>-5.5766408230779475E-2</v>
      </c>
      <c r="K23" s="20">
        <f t="shared" si="2"/>
        <v>4019586.1947471262</v>
      </c>
      <c r="L23" s="21">
        <f t="shared" si="3"/>
        <v>3497039989.4299998</v>
      </c>
      <c r="M23" s="21">
        <f t="shared" si="3"/>
        <v>3703575068.6199999</v>
      </c>
      <c r="N23" s="22"/>
      <c r="O23" s="22"/>
      <c r="P23" s="22"/>
      <c r="Q23" s="22"/>
      <c r="R23" s="22"/>
    </row>
    <row r="24" spans="1:19" x14ac:dyDescent="0.3">
      <c r="A24" s="14">
        <v>2012</v>
      </c>
      <c r="B24" s="15">
        <v>772</v>
      </c>
      <c r="C24" s="16">
        <v>0.87949999999999995</v>
      </c>
      <c r="D24" s="16">
        <v>0.67616580310880825</v>
      </c>
      <c r="E24" s="16">
        <v>0.76554404145077726</v>
      </c>
      <c r="F24" s="17">
        <v>685</v>
      </c>
      <c r="G24" s="18">
        <v>2.9721892855399998</v>
      </c>
      <c r="H24" s="18">
        <v>3.0096803669999992</v>
      </c>
      <c r="I24" s="18">
        <f t="shared" si="0"/>
        <v>-3.7491081459999354E-2</v>
      </c>
      <c r="J24" s="19">
        <f t="shared" si="1"/>
        <v>-1.2456831586195932E-2</v>
      </c>
      <c r="K24" s="20">
        <f t="shared" si="2"/>
        <v>4338962.4606423359</v>
      </c>
      <c r="L24" s="21">
        <f t="shared" si="3"/>
        <v>2972189285.54</v>
      </c>
      <c r="M24" s="21">
        <f t="shared" si="3"/>
        <v>3009680366.999999</v>
      </c>
      <c r="N24" s="23">
        <f>AVERAGE(L21:L24)/1000000000</f>
        <v>3.2002029106700003</v>
      </c>
      <c r="O24" s="23">
        <f>AVERAGE(M21:M24)/1000000000</f>
        <v>3.5000548214700005</v>
      </c>
      <c r="P24" s="24">
        <f>N24/O24-1</f>
        <v>-8.5670632631423826E-2</v>
      </c>
      <c r="Q24" s="25">
        <f>AVERAGE(B21:B24)</f>
        <v>810.75</v>
      </c>
      <c r="R24" s="25">
        <f>AVERAGE(F21:F24)</f>
        <v>829.25</v>
      </c>
    </row>
    <row r="25" spans="1:19" x14ac:dyDescent="0.3">
      <c r="A25" s="14">
        <v>2013</v>
      </c>
      <c r="B25" s="15">
        <v>682</v>
      </c>
      <c r="C25" s="16">
        <v>0.86070381231671556</v>
      </c>
      <c r="D25" s="16">
        <v>0.63489736070381231</v>
      </c>
      <c r="E25" s="26" t="s">
        <v>267</v>
      </c>
      <c r="F25" s="17">
        <v>797</v>
      </c>
      <c r="G25" s="18">
        <v>4.27518359918</v>
      </c>
      <c r="H25" s="18">
        <v>4.2598271095299998</v>
      </c>
      <c r="I25" s="18">
        <f t="shared" si="0"/>
        <v>1.5356489650000249E-2</v>
      </c>
      <c r="J25" s="19">
        <f t="shared" si="1"/>
        <v>3.6049560827586214E-3</v>
      </c>
      <c r="K25" s="20">
        <f t="shared" si="2"/>
        <v>5364094.8546800502</v>
      </c>
      <c r="L25" s="21">
        <f t="shared" si="3"/>
        <v>4275183599.1799998</v>
      </c>
      <c r="M25" s="21">
        <f t="shared" si="3"/>
        <v>4259827109.5299997</v>
      </c>
      <c r="N25" s="23">
        <f t="shared" ref="N25:O30" si="4">AVERAGE(L21:L25)/1000000000</f>
        <v>3.4151990483720001</v>
      </c>
      <c r="O25" s="23">
        <f t="shared" si="4"/>
        <v>3.6520092790819998</v>
      </c>
      <c r="P25" s="24">
        <f t="shared" ref="P25:P28" si="5">N25/O25-1</f>
        <v>-6.4843819556100968E-2</v>
      </c>
      <c r="Q25" s="25">
        <f t="shared" ref="Q25:Q30" si="6">AVERAGE(B21:B25)</f>
        <v>785</v>
      </c>
      <c r="R25" s="25">
        <f t="shared" ref="R25:R30" si="7">AVERAGE(F21:F25)</f>
        <v>822.8</v>
      </c>
    </row>
    <row r="26" spans="1:19" x14ac:dyDescent="0.3">
      <c r="A26" s="14">
        <v>2014</v>
      </c>
      <c r="B26" s="15">
        <v>636</v>
      </c>
      <c r="C26" s="16">
        <v>0.86477999999999999</v>
      </c>
      <c r="D26" s="16">
        <v>0.68081800000000003</v>
      </c>
      <c r="E26" s="26" t="s">
        <v>267</v>
      </c>
      <c r="F26" s="17">
        <v>757</v>
      </c>
      <c r="G26" s="18">
        <v>3.859621792</v>
      </c>
      <c r="H26" s="18">
        <v>3.9509289424799983</v>
      </c>
      <c r="I26" s="18">
        <f t="shared" si="0"/>
        <v>-9.1307150479998267E-2</v>
      </c>
      <c r="J26" s="19">
        <f t="shared" si="1"/>
        <v>-2.3110299326893177E-2</v>
      </c>
      <c r="K26" s="20">
        <f t="shared" si="2"/>
        <v>5098575.682959049</v>
      </c>
      <c r="L26" s="21">
        <f t="shared" si="3"/>
        <v>3859621792</v>
      </c>
      <c r="M26" s="21">
        <f t="shared" si="3"/>
        <v>3950928942.4799981</v>
      </c>
      <c r="N26" s="23">
        <f t="shared" si="4"/>
        <v>3.5699816688739996</v>
      </c>
      <c r="O26" s="23">
        <f t="shared" si="4"/>
        <v>3.7136135673259991</v>
      </c>
      <c r="P26" s="24">
        <f t="shared" si="5"/>
        <v>-3.8677125621183639E-2</v>
      </c>
      <c r="Q26" s="25">
        <f t="shared" si="6"/>
        <v>751.8</v>
      </c>
      <c r="R26" s="25">
        <f t="shared" si="7"/>
        <v>834.4</v>
      </c>
    </row>
    <row r="27" spans="1:19" s="27" customFormat="1" x14ac:dyDescent="0.3">
      <c r="A27" s="14">
        <v>2015</v>
      </c>
      <c r="B27" s="15">
        <v>607</v>
      </c>
      <c r="C27" s="16">
        <v>0.86160000000000003</v>
      </c>
      <c r="D27" s="16">
        <v>0.63919999999999999</v>
      </c>
      <c r="E27" s="26" t="s">
        <v>267</v>
      </c>
      <c r="F27" s="17">
        <v>856</v>
      </c>
      <c r="G27" s="18">
        <f t="shared" ref="G27:H32" si="8">L27/1000000000</f>
        <v>4.3748822127600002</v>
      </c>
      <c r="H27" s="18">
        <f t="shared" si="8"/>
        <v>4.3621982075300005</v>
      </c>
      <c r="I27" s="18">
        <f t="shared" si="0"/>
        <v>1.2684005229999684E-2</v>
      </c>
      <c r="J27" s="19">
        <f t="shared" si="1"/>
        <v>2.9077095140025112E-3</v>
      </c>
      <c r="K27" s="20">
        <f t="shared" si="2"/>
        <v>5110843.7064953269</v>
      </c>
      <c r="L27" s="21">
        <v>4374882212.7600002</v>
      </c>
      <c r="M27" s="21">
        <v>4362198207.5300007</v>
      </c>
      <c r="N27" s="23">
        <f t="shared" si="4"/>
        <v>3.7957833757819999</v>
      </c>
      <c r="O27" s="23">
        <f t="shared" si="4"/>
        <v>3.857241939031999</v>
      </c>
      <c r="P27" s="24">
        <f t="shared" si="5"/>
        <v>-1.5933292290558954E-2</v>
      </c>
      <c r="Q27" s="25">
        <f t="shared" si="6"/>
        <v>713.8</v>
      </c>
      <c r="R27" s="25">
        <f t="shared" si="7"/>
        <v>793</v>
      </c>
    </row>
    <row r="28" spans="1:19" x14ac:dyDescent="0.3">
      <c r="A28" s="14">
        <v>2016</v>
      </c>
      <c r="B28" s="15">
        <v>711</v>
      </c>
      <c r="C28" s="16">
        <v>0.83399999999999996</v>
      </c>
      <c r="D28" s="16">
        <v>0.63290000000000002</v>
      </c>
      <c r="E28" s="26" t="s">
        <v>267</v>
      </c>
      <c r="F28" s="17">
        <v>737</v>
      </c>
      <c r="G28" s="18">
        <f t="shared" si="8"/>
        <v>4.3375227879899994</v>
      </c>
      <c r="H28" s="18">
        <f t="shared" si="8"/>
        <v>4.4843417697300056</v>
      </c>
      <c r="I28" s="18">
        <f t="shared" si="0"/>
        <v>-0.14681898174000629</v>
      </c>
      <c r="J28" s="19">
        <f t="shared" si="1"/>
        <v>-3.274036397739729E-2</v>
      </c>
      <c r="K28" s="20">
        <f t="shared" si="2"/>
        <v>5885376.9172184533</v>
      </c>
      <c r="L28" s="21">
        <v>4337522787.9899998</v>
      </c>
      <c r="M28" s="21">
        <v>4484341769.7300053</v>
      </c>
      <c r="N28" s="23">
        <f t="shared" si="4"/>
        <v>3.9638799354940004</v>
      </c>
      <c r="O28" s="23">
        <f t="shared" si="4"/>
        <v>4.0133952792540004</v>
      </c>
      <c r="P28" s="24">
        <f t="shared" si="5"/>
        <v>-1.2337519809213493E-2</v>
      </c>
      <c r="Q28" s="25">
        <f t="shared" si="6"/>
        <v>681.6</v>
      </c>
      <c r="R28" s="25">
        <f t="shared" si="7"/>
        <v>766.4</v>
      </c>
    </row>
    <row r="29" spans="1:19" x14ac:dyDescent="0.3">
      <c r="A29" s="28">
        <v>2017</v>
      </c>
      <c r="B29" s="15">
        <v>864</v>
      </c>
      <c r="C29" s="16">
        <v>0.80902777777777779</v>
      </c>
      <c r="D29" s="16">
        <v>0.62731481481481488</v>
      </c>
      <c r="E29" s="29" t="s">
        <v>267</v>
      </c>
      <c r="F29" s="17">
        <v>779</v>
      </c>
      <c r="G29" s="18">
        <f t="shared" si="8"/>
        <v>4.73647539174</v>
      </c>
      <c r="H29" s="18">
        <f t="shared" si="8"/>
        <v>5.0552224205600007</v>
      </c>
      <c r="I29" s="18">
        <f t="shared" si="0"/>
        <v>-0.31874702882000072</v>
      </c>
      <c r="J29" s="19">
        <f t="shared" si="1"/>
        <v>-6.3053017711669948E-2</v>
      </c>
      <c r="K29" s="20">
        <f t="shared" si="2"/>
        <v>6080199.4759178432</v>
      </c>
      <c r="L29" s="30">
        <v>4736475391.7399998</v>
      </c>
      <c r="M29" s="30">
        <v>5055222420.5600004</v>
      </c>
      <c r="N29" s="23">
        <f t="shared" si="4"/>
        <v>4.3167371567339989</v>
      </c>
      <c r="O29" s="23">
        <f t="shared" si="4"/>
        <v>4.4225036899660015</v>
      </c>
      <c r="P29" s="24">
        <f>N29/O29-1</f>
        <v>-2.3915533066025674E-2</v>
      </c>
      <c r="Q29" s="25">
        <f t="shared" si="6"/>
        <v>700</v>
      </c>
      <c r="R29" s="25">
        <f t="shared" si="7"/>
        <v>785.2</v>
      </c>
      <c r="S29" s="10"/>
    </row>
    <row r="30" spans="1:19" x14ac:dyDescent="0.3">
      <c r="A30" s="28">
        <v>2018</v>
      </c>
      <c r="B30" s="31">
        <v>859</v>
      </c>
      <c r="C30" s="32">
        <v>0.83819999999999995</v>
      </c>
      <c r="D30" s="32">
        <v>0.64959999999999996</v>
      </c>
      <c r="E30" s="29" t="s">
        <v>267</v>
      </c>
      <c r="F30" s="17">
        <f>517+104+103+101</f>
        <v>825</v>
      </c>
      <c r="G30" s="18">
        <f t="shared" si="8"/>
        <v>5.7326630201199995</v>
      </c>
      <c r="H30" s="18">
        <f t="shared" si="8"/>
        <v>5.8692770686199998</v>
      </c>
      <c r="I30" s="18">
        <f t="shared" si="0"/>
        <v>-0.13661404850000025</v>
      </c>
      <c r="J30" s="19">
        <f t="shared" si="1"/>
        <v>-2.3276128712751556E-2</v>
      </c>
      <c r="K30" s="20">
        <f t="shared" si="2"/>
        <v>6948682.4486303031</v>
      </c>
      <c r="L30" s="30">
        <f>2769432413.74+941116863.37+1016242538.54+1005871204.47</f>
        <v>5732663020.1199999</v>
      </c>
      <c r="M30" s="30">
        <f>2943499553.96+917050370.17+1025670021.57+983057122.92</f>
        <v>5869277068.6199999</v>
      </c>
      <c r="N30" s="23">
        <f t="shared" si="4"/>
        <v>4.6082330409219994</v>
      </c>
      <c r="O30" s="23">
        <f t="shared" si="4"/>
        <v>4.7443936817840004</v>
      </c>
      <c r="P30" s="24">
        <f>N30/O30-1</f>
        <v>-2.8699271180801622E-2</v>
      </c>
      <c r="Q30" s="25">
        <f t="shared" si="6"/>
        <v>735.4</v>
      </c>
      <c r="R30" s="25">
        <f t="shared" si="7"/>
        <v>790.8</v>
      </c>
      <c r="S30" s="10"/>
    </row>
    <row r="31" spans="1:19" x14ac:dyDescent="0.3">
      <c r="A31" s="28">
        <v>2019</v>
      </c>
      <c r="B31" s="31">
        <v>718</v>
      </c>
      <c r="C31" s="32">
        <v>0.94569999999999999</v>
      </c>
      <c r="D31" s="32">
        <v>0.8579</v>
      </c>
      <c r="E31" s="29" t="s">
        <v>267</v>
      </c>
      <c r="F31" s="17">
        <v>895</v>
      </c>
      <c r="G31" s="18">
        <f t="shared" si="8"/>
        <v>6.5144841299999996</v>
      </c>
      <c r="H31" s="18">
        <f t="shared" si="8"/>
        <v>6.3033014390000002</v>
      </c>
      <c r="I31" s="18">
        <f t="shared" si="0"/>
        <v>0.21118269099999942</v>
      </c>
      <c r="J31" s="19">
        <f t="shared" si="1"/>
        <v>3.35035049558891E-2</v>
      </c>
      <c r="K31" s="20">
        <f>L31/F31</f>
        <v>7278753.2178770946</v>
      </c>
      <c r="L31" s="30">
        <v>6514484130</v>
      </c>
      <c r="M31" s="30">
        <v>6303301439</v>
      </c>
      <c r="N31" s="23">
        <f>AVERAGE(L26:L31)/1000000000</f>
        <v>4.9259415557683326</v>
      </c>
      <c r="O31" s="23">
        <f t="shared" ref="O31:O32" si="9">AVERAGE(M26:M31)/1000000000</f>
        <v>5.0042116413200004</v>
      </c>
      <c r="P31" s="24">
        <f>N31/O31-1</f>
        <v>-1.5640842386718479E-2</v>
      </c>
      <c r="Q31" s="25">
        <f t="shared" ref="Q31:Q32" si="10">AVERAGE(B26:B31)</f>
        <v>732.5</v>
      </c>
      <c r="R31" s="25">
        <f t="shared" ref="R31:R32" si="11">AVERAGE(F26:F31)</f>
        <v>808.16666666666663</v>
      </c>
      <c r="S31" s="10"/>
    </row>
    <row r="32" spans="1:19" x14ac:dyDescent="0.3">
      <c r="A32" s="28">
        <v>2020</v>
      </c>
      <c r="B32" s="33" t="e">
        <f>LINE_GRAPH_DATA!C16</f>
        <v>#REF!</v>
      </c>
      <c r="C32" s="34" t="e">
        <f>LINE_GRAPH_DATA!E16</f>
        <v>#REF!</v>
      </c>
      <c r="D32" s="34" t="e">
        <f>LINE_GRAPH_DATA!I16</f>
        <v>#REF!</v>
      </c>
      <c r="E32" s="35"/>
      <c r="F32" s="36"/>
      <c r="G32" s="18">
        <f t="shared" si="8"/>
        <v>0</v>
      </c>
      <c r="H32" s="18">
        <f t="shared" si="8"/>
        <v>0</v>
      </c>
      <c r="I32" s="18">
        <f t="shared" si="0"/>
        <v>0</v>
      </c>
      <c r="J32" s="19" t="e">
        <f t="shared" si="1"/>
        <v>#DIV/0!</v>
      </c>
      <c r="K32" s="20" t="e">
        <f t="shared" ref="K32" si="12">L32/F32</f>
        <v>#DIV/0!</v>
      </c>
      <c r="L32" s="37"/>
      <c r="M32" s="37"/>
      <c r="N32" s="23">
        <f>AVERAGE(L27:L32)/1000000000</f>
        <v>5.1392055085220001</v>
      </c>
      <c r="O32" s="23">
        <f t="shared" si="9"/>
        <v>5.2148681810880015</v>
      </c>
      <c r="P32" s="24">
        <f>N32/O32-1</f>
        <v>-1.4509028788186051E-2</v>
      </c>
      <c r="Q32" s="25" t="e">
        <f t="shared" si="10"/>
        <v>#REF!</v>
      </c>
      <c r="R32" s="25">
        <f t="shared" si="11"/>
        <v>818.4</v>
      </c>
      <c r="S32" s="10"/>
    </row>
    <row r="33" spans="1:19" x14ac:dyDescent="0.3">
      <c r="A33" s="38"/>
      <c r="B33" s="39"/>
      <c r="C33" s="39"/>
      <c r="D33" s="39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</row>
    <row r="34" spans="1:19" x14ac:dyDescent="0.3">
      <c r="A34" s="40"/>
      <c r="B34" s="10"/>
      <c r="C34" s="10"/>
      <c r="D34" s="10"/>
      <c r="E34" s="10"/>
      <c r="F34" s="10"/>
      <c r="G34" s="41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</row>
    <row r="35" spans="1:19" x14ac:dyDescent="0.3">
      <c r="A35" s="42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</row>
    <row r="36" spans="1:19" x14ac:dyDescent="0.3">
      <c r="A36" s="4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</row>
    <row r="39" spans="1:19" x14ac:dyDescent="0.3">
      <c r="N39" s="13"/>
    </row>
  </sheetData>
  <mergeCells count="2">
    <mergeCell ref="A19:K19"/>
    <mergeCell ref="N19:R19"/>
  </mergeCells>
  <printOptions gridLines="1"/>
  <pageMargins left="0.7" right="0.7" top="0.75" bottom="0.75" header="0.3" footer="0.3"/>
  <pageSetup scale="93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 2 0 1 9 - 1 1 - 2 3 T 2 0 : 5 5 : 5 9 . 3 8 8 7 6 5 5 - 0 6 : 0 0 < / L a s t P r o c e s s e d T i m e > < / D a t a M o d e l i n g S a n d b o x . S e r i a l i z e d S a n d b o x E r r o r C a c h e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2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4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T a b l e X M L _ C a l e n d a r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> < i t e m > < k e y > < s t r i n g > D a t e < / s t r i n g > < / k e y > < v a l u e > < s t r i n g > D a t e < / s t r i n g > < / v a l u e > < / i t e m > < / C o l u m n S u g g e s t e d T y p e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 D a t e < / s t r i n g > < / k e y > < v a l u e > < i n t > 7 9 < / i n t > < / v a l u e > < / i t e m > < i t e m > < k e y > < s t r i n g > Y e a r < / s t r i n g > < / k e y > < v a l u e > < i n t > 7 7 < / i n t > < / v a l u e > < / i t e m > < i t e m > < k e y > < s t r i n g > M o n t h   N u m b e r < / s t r i n g > < / k e y > < v a l u e > < i n t > 1 6 0 < / i n t > < / v a l u e > < / i t e m > < i t e m > < k e y > < s t r i n g > M o n t h < / s t r i n g > < / k e y > < v a l u e > < i n t > 9 2 < / i n t > < / v a l u e > < / i t e m > < i t e m > < k e y > < s t r i n g > M M M - Y Y Y Y < / s t r i n g > < / k e y > < v a l u e > < i n t > 1 3 1 < / i n t > < / v a l u e > < / i t e m > < i t e m > < k e y > < s t r i n g > D a y   O f   W e e k   N u m b e r < / s t r i n g > < / k e y > < v a l u e > < i n t > 2 1 3 < / i n t > < / v a l u e > < / i t e m > < i t e m > < k e y > < s t r i n g > D a y   O f   W e e k < / s t r i n g > < / k e y > < v a l u e > < i n t > 1 4 5 < / i n t > < / v a l u e > < / i t e m > < / C o l u m n W i d t h s > < C o l u m n D i s p l a y I n d e x > < i t e m > < k e y > < s t r i n g > D a t e < / s t r i n g > < / k e y > < v a l u e > < i n t > 0 < / i n t > < / v a l u e > < / i t e m > < i t e m > < k e y > < s t r i n g > Y e a r < / s t r i n g > < / k e y > < v a l u e > < i n t > 1 < / i n t > < / v a l u e > < / i t e m > < i t e m > < k e y > < s t r i n g > M o n t h   N u m b e r < / s t r i n g > < / k e y > < v a l u e > < i n t > 2 < / i n t > < / v a l u e > < / i t e m > < i t e m > < k e y > < s t r i n g > M o n t h < / s t r i n g > < / k e y > < v a l u e > < i n t > 3 < / i n t > < / v a l u e > < / i t e m > < i t e m > < k e y > < s t r i n g > M M M - Y Y Y Y < / s t r i n g > < / k e y > < v a l u e > < i n t > 4 < / i n t > < / v a l u e > < / i t e m > < i t e m > < k e y > < s t r i n g > D a y   O f   W e e k   N u m b e r < / s t r i n g > < / k e y > < v a l u e > < i n t > 5 < / i n t > < / v a l u e > < / i t e m > < i t e m > < k e y > < s t r i n g > D a y   O f   W e e k 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 C a l e n d a r 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 C a l e n d a r 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 C o l u m n s \ Y e a r 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 C o l u m n s \ M M M - Y Y Y Y 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 C o l u m n s \ D a y   O f   W e e k 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 C o l u m n s \ D a y   O f   W e e k 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 T a b l e _ O T O B _ Y T D 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 T a b l e _ O T O B _ Y T D 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 C o l u m n s \ D I S T R I C T 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 C o l u m n s \ M U R 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 C o l u m n s \ T X D O T 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 C o l u m n s \ C C S J 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 C o l u m n s \ L E T  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 C o l u m n s \ L E T 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 C o l u m n s \ C O U N T Y 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 C o l u m n s \ H I G H W A Y 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 C o l u m n s \ C O N T R A C T O R 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 C o l u m n s \ A R E A   E N G I N E E R 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 C o l u m n s \ A R E A   O F F I C E 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 C o l u m n s \ A R E A   O F F I C E  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 C o l u m n s \ P R O J E C T   M A N A G E R 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  F I N A L   E S T I M A T E   P A I D 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 C o l u m n s \ C O N T R A C T   A W A R D   A M O U N T 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 C o l u m n s \ C H A N G E   O R D E R S 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  B Y   T H R D   P R T Y 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 C o l u m n s \ A M O U N T   P A I D 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 C o l u m n s \ U N D E R   O V E R   B U D G E T 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 C O M P   B Y   D O L L A R 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 C o l u m n s \ O B 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 C o l u m n s \ N O B 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 C o l u m n s \ O N   B U D G E T 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 C O M P   B Y   D O L L A R 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 C o l u m n s \ O B 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 C o l u m n s \ N O B 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 C o l u m n s \ O N   B U D G E T 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 C o l u m n s \ C O N T R A C T   D A Y S 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 C o l u m n s \ C H A R G E D   D A Y S 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 C o l u m n s \ D A Y S   A D D E D 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 C o l u m n s \ T H I R D   P A R T Y   D A Y S   A D D E D 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 C O M P   B Y 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 C o l u m n s \ O N 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 C O M P   B Y   T I M E 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 C o l u m n s \ O T 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 C o l u m n s \ N O T 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 C o l u m n s \ O N   T I M E   W / C O s 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 C o l u m n s \ M M M _ Y Y 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 C o l u m n s \ Q U A R T E R   F I N A L E D 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2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 2 5 < / H e i g h t > < / S a n d b o x E d i t o r . F o r m u l a B a r S t a t e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 T a b l e _ O T O B _ Y T D 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 1 1 5 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9 8 3 ] ] > < / C u s t o m C o n t e n t > < / G e m i n i > 
</file>

<file path=customXml/item5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 T a b l e _ O T O B _ Y T D 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 T a b l e _ O T O B _ Y T D 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 C o l u m n s \ D I S T R I C T < / K e y > < / D i a g r a m O b j e c t K e y > < D i a g r a m O b j e c t K e y > < K e y > C o l u m n s \ M U R < / K e y > < / D i a g r a m O b j e c t K e y > < D i a g r a m O b j e c t K e y > < K e y > C o l u m n s \ T X D O T < / K e y > < / D i a g r a m O b j e c t K e y > < D i a g r a m O b j e c t K e y > < K e y > C o l u m n s \ C C S J < / K e y > < / D i a g r a m O b j e c t K e y > < D i a g r a m O b j e c t K e y > < K e y > C o l u m n s \ L E T   D A T E < / K e y > < / D i a g r a m O b j e c t K e y > < D i a g r a m O b j e c t K e y > < K e y > C o l u m n s \ L E T   T Y P E < / K e y > < / D i a g r a m O b j e c t K e y > < D i a g r a m O b j e c t K e y > < K e y > C o l u m n s \ C O U N T Y < / K e y > < / D i a g r a m O b j e c t K e y > < D i a g r a m O b j e c t K e y > < K e y > C o l u m n s \ H I G H W A Y < / K e y > < / D i a g r a m O b j e c t K e y > < D i a g r a m O b j e c t K e y > < K e y > C o l u m n s \ C O N T R A C T O R < / K e y > < / D i a g r a m O b j e c t K e y > < D i a g r a m O b j e c t K e y > < K e y > C o l u m n s \ A R E A   E N G I N E E R < / K e y > < / D i a g r a m O b j e c t K e y > < D i a g r a m O b j e c t K e y > < K e y > C o l u m n s \ A R E A   O F F I C E   N U M B E R < / K e y > < / D i a g r a m O b j e c t K e y > < D i a g r a m O b j e c t K e y > < K e y > C o l u m n s \ A R E A   O F F I C E   N A M E < / K e y > < / D i a g r a m O b j e c t K e y > < D i a g r a m O b j e c t K e y > < K e y > C o l u m n s \ P R O J E C T   M A N A G E R < / K e y > < / D i a g r a m O b j e c t K e y > < D i a g r a m O b j e c t K e y > < K e y > C o l u m n s \ D A T E   F I N A L   E S T I M A T E   P A I D < / K e y > < / D i a g r a m O b j e c t K e y > < D i a g r a m O b j e c t K e y > < K e y > C o l u m n s \ C O N T R A C T   A W A R D   A M O U N T < / K e y > < / D i a g r a m O b j e c t K e y > < D i a g r a m O b j e c t K e y > < K e y > C o l u m n s \ C H A N G E   O R D E R S < / K e y > < / D i a g r a m O b j e c t K e y > < D i a g r a m O b j e c t K e y > < K e y > C o l u m n s \ C O   B Y   T H R D   P R T Y < / K e y > < / D i a g r a m O b j e c t K e y > < D i a g r a m O b j e c t K e y > < K e y > C o l u m n s \ A M O U N T   P A I D < / K e y > < / D i a g r a m O b j e c t K e y > < D i a g r a m O b j e c t K e y > < K e y > C o l u m n s \ U N D E R   O V E R   B U D G E T < / K e y > < / D i a g r a m O b j e c t K e y > < D i a g r a m O b j e c t K e y > < K e y > C o l u m n s \ %   C O M P   B Y   D O L L A R < / K e y > < / D i a g r a m O b j e c t K e y > < D i a g r a m O b j e c t K e y > < K e y > C o l u m n s \ O B < / K e y > < / D i a g r a m O b j e c t K e y > < D i a g r a m O b j e c t K e y > < K e y > C o l u m n s \ N O B < / K e y > < / D i a g r a m O b j e c t K e y > < D i a g r a m O b j e c t K e y > < K e y > C o l u m n s \ O N   B U D G E T < / K e y > < / D i a g r a m O b j e c t K e y > < D i a g r a m O b j e c t K e y > < K e y > C o l u m n s \ %   C O M P   B Y   D O L L A R   W / C O s < / K e y > < / D i a g r a m O b j e c t K e y > < D i a g r a m O b j e c t K e y > < K e y > C o l u m n s \ O B   W / C O s < / K e y > < / D i a g r a m O b j e c t K e y > < D i a g r a m O b j e c t K e y > < K e y > C o l u m n s \ N O B   W / C O s < / K e y > < / D i a g r a m O b j e c t K e y > < D i a g r a m O b j e c t K e y > < K e y > C o l u m n s \ O N   B U D G E T   W / C O s < / K e y > < / D i a g r a m O b j e c t K e y > < D i a g r a m O b j e c t K e y > < K e y > C o l u m n s \ C O N T R A C T   D A Y S < / K e y > < / D i a g r a m O b j e c t K e y > < D i a g r a m O b j e c t K e y > < K e y > C o l u m n s \ C H A R G E D   D A Y S < / K e y > < / D i a g r a m O b j e c t K e y > < D i a g r a m O b j e c t K e y > < K e y > C o l u m n s \ D A Y S   A D D E D < / K e y > < / D i a g r a m O b j e c t K e y > < D i a g r a m O b j e c t K e y > < K e y > C o l u m n s \ T H I R D   P A R T Y   D A Y S   A D D E D < / K e y > < / D i a g r a m O b j e c t K e y > < D i a g r a m O b j e c t K e y > < K e y > C o l u m n s \ %   C O M P   B Y   T I M E < / K e y > < / D i a g r a m O b j e c t K e y > < D i a g r a m O b j e c t K e y > < K e y > C o l u m n s \ O T < / K e y > < / D i a g r a m O b j e c t K e y > < D i a g r a m O b j e c t K e y > < K e y > C o l u m n s \ N O T < / K e y > < / D i a g r a m O b j e c t K e y > < D i a g r a m O b j e c t K e y > < K e y > C o l u m n s \ O N   T I M E < / K e y > < / D i a g r a m O b j e c t K e y > < D i a g r a m O b j e c t K e y > < K e y > C o l u m n s \ %   C O M P   B Y   T I M E   W / C O s < / K e y > < / D i a g r a m O b j e c t K e y > < D i a g r a m O b j e c t K e y > < K e y > C o l u m n s \ O T   W / C O s < / K e y > < / D i a g r a m O b j e c t K e y > < D i a g r a m O b j e c t K e y > < K e y > C o l u m n s \ N O T   W / C O s < / K e y > < / D i a g r a m O b j e c t K e y > < D i a g r a m O b j e c t K e y > < K e y > C o l u m n s \ O N   T I M E   W / C O s < / K e y > < / D i a g r a m O b j e c t K e y > < D i a g r a m O b j e c t K e y > < K e y > C o l u m n s \ M O N T H < / K e y > < / D i a g r a m O b j e c t K e y > < D i a g r a m O b j e c t K e y > < K e y > C o l u m n s \ M M M _ Y Y < / K e y > < / D i a g r a m O b j e c t K e y > < D i a g r a m O b j e c t K e y > < K e y > C o l u m n s \ Q U A R T E R   F I N A L E D 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 C o l u m n s \ D I S T R I C T 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 C o l u m n s \ M U R 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 C o l u m n s \ T X D O T 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 C o l u m n s \ C C S J 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 C o l u m n s \ L E T   D A T E 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 C o l u m n s \ L E T   T Y P E 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 C o l u m n s \ C O U N T Y 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 C o l u m n s \ H I G H W A Y 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 C o l u m n s \ C O N T R A C T O R 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 C o l u m n s \ A R E A   E N G I N E E R 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 C o l u m n s \ A R E A   O F F I C E   N U M B E R 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 C o l u m n s \ A R E A   O F F I C E   N A M E 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 C o l u m n s \ P R O J E C T   M A N A G E R 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 C o l u m n s \ D A T E   F I N A L   E S T I M A T E   P A I D 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 C o l u m n s \ C O N T R A C T   A W A R D   A M O U N T 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 C o l u m n s \ C H A N G E   O R D E R S 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  B Y   T H R D   P R T Y 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 C o l u m n s \ A M O U N T   P A I D 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 C o l u m n s \ U N D E R   O V E R   B U D G E T 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 C O M P   B Y   D O L L A R 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 C o l u m n s \ O B 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 C o l u m n s \ N O B 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 C o l u m n s \ O N   B U D G E T 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 C O M P   B Y   D O L L A R   W / C O s 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 C o l u m n s \ O B   W / C O s < / K e y > < / a : K e y > < a : V a l u e   i : t y p e = " M e a s u r e G r i d N o d e V i e w S t a t e " > < C o l u m n > 2 4 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 C o l u m n s \ N O B   W / C O s < / K e y > < / a : K e y > < a : V a l u e   i : t y p e = " M e a s u r e G r i d N o d e V i e w S t a t e " > < C o l u m n > 2 5 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 C o l u m n s \ O N   B U D G E T   W / C O s < / K e y > < / a : K e y > < a : V a l u e   i : t y p e = " M e a s u r e G r i d N o d e V i e w S t a t e " > < C o l u m n > 2 6 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 C o l u m n s \ C O N T R A C T   D A Y S < / K e y > < / a : K e y > < a : V a l u e   i : t y p e = " M e a s u r e G r i d N o d e V i e w S t a t e " > < C o l u m n > 2 7 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 C o l u m n s \ C H A R G E D   D A Y S < / K e y > < / a : K e y > < a : V a l u e   i : t y p e = " M e a s u r e G r i d N o d e V i e w S t a t e " > < C o l u m n > 2 8 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 C o l u m n s \ D A Y S   A D D E D < / K e y > < / a : K e y > < a : V a l u e   i : t y p e = " M e a s u r e G r i d N o d e V i e w S t a t e " > < C o l u m n > 2 9 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 C o l u m n s \ T H I R D   P A R T Y   D A Y S   A D D E D < / K e y > < / a : K e y > < a : V a l u e   i : t y p e = " M e a s u r e G r i d N o d e V i e w S t a t e " > < C o l u m n > 3 0 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 C O M P   B Y   T I M E < / K e y > < / a : K e y > < a : V a l u e   i : t y p e = " M e a s u r e G r i d N o d e V i e w S t a t e " > < C o l u m n > 3 1 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 C o l u m n s \ O T < / K e y > < / a : K e y > < a : V a l u e   i : t y p e = " M e a s u r e G r i d N o d e V i e w S t a t e " > < C o l u m n > 3 2 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< / K e y > < / a : K e y > < a : V a l u e   i : t y p e = " M e a s u r e G r i d N o d e V i e w S t a t e " > < C o l u m n > 3 3 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 C o l u m n s \ O N   T I M E < / K e y > < / a : K e y > < a : V a l u e   i : t y p e = " M e a s u r e G r i d N o d e V i e w S t a t e " > < C o l u m n > 3 4 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 C O M P   B Y   T I M E   W / C O s < / K e y > < / a : K e y > < a : V a l u e   i : t y p e = " M e a s u r e G r i d N o d e V i e w S t a t e " > < C o l u m n > 3 5 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 C o l u m n s \ O T   W / C O s < / K e y > < / a : K e y > < a : V a l u e   i : t y p e = " M e a s u r e G r i d N o d e V i e w S t a t e " > < C o l u m n > 3 6 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 C o l u m n s \ N O T   W / C O s < / K e y > < / a : K e y > < a : V a l u e   i : t y p e = " M e a s u r e G r i d N o d e V i e w S t a t e " > < C o l u m n > 3 7 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 C o l u m n s \ O N   T I M E   W / C O s < / K e y > < / a : K e y > < a : V a l u e   i : t y p e = " M e a s u r e G r i d N o d e V i e w S t a t e " > < C o l u m n > 3 8 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M e a s u r e G r i d N o d e V i e w S t a t e " > < C o l u m n > 3 9 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 C o l u m n s \ M M M _ Y Y < / K e y > < / a : K e y > < a : V a l u e   i : t y p e = " M e a s u r e G r i d N o d e V i e w S t a t e " > < C o l u m n > 4 0 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 C o l u m n s \ Q U A R T E R   F I N A L E D < / K e y > < / a : K e y > < a : V a l u e   i : t y p e = " M e a s u r e G r i d N o d e V i e w S t a t e " > < C o l u m n > 4 1 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X M L _ T a b l e _ O T O B _ Y T D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 D I S T R I C T < / s t r i n g > < / k e y > < v a l u e > < i n t > 1 1 5 < / i n t > < / v a l u e > < / i t e m > < i t e m > < k e y > < s t r i n g > M U R < / s t r i n g > < / k e y > < v a l u e > < i n t > 8 0 < / i n t > < / v a l u e > < / i t e m > < i t e m > < k e y > < s t r i n g > T X D O T < / s t r i n g > < / k e y > < v a l u e > < i n t > 9 3 < / i n t > < / v a l u e > < / i t e m > < i t e m > < k e y > < s t r i n g > C C S J < / s t r i n g > < / k e y > < v a l u e > < i n t > 8 1 < / i n t > < / v a l u e > < / i t e m > < i t e m > < k e y > < s t r i n g > L E T   D A T E < / s t r i n g > < / k e y > < v a l u e > < i n t > 1 1 5 < / i n t > < / v a l u e > < / i t e m > < i t e m > < k e y > < s t r i n g > L E T   T Y P E < / s t r i n g > < / k e y > < v a l u e > < i n t > 1 1 4 < / i n t > < / v a l u e > < / i t e m > < i t e m > < k e y > < s t r i n g > C O U N T Y < / s t r i n g > < / k e y > < v a l u e > < i n t > 1 0 7 < / i n t > < / v a l u e > < / i t e m > < i t e m > < k e y > < s t r i n g > H I G H W A Y < / s t r i n g > < / k e y > < v a l u e > < i n t > 1 1 8 < / i n t > < / v a l u e > < / i t e m > < i t e m > < k e y > < s t r i n g > C O N T R A C T O R < / s t r i n g > < / k e y > < v a l u e > < i n t > 1 5 1 < / i n t > < / v a l u e > < / i t e m > < i t e m > < k e y > < s t r i n g > A R E A   E N G I N E E R < / s t r i n g > < / k e y > < v a l u e > < i n t > 1 7 1 < / i n t > < / v a l u e > < / i t e m > < i t e m > < k e y > < s t r i n g > A R E A   O F F I C E   N U M B E R < / s t r i n g > < / k e y > < v a l u e > < i n t > 2 2 3 < / i n t > < / v a l u e > < / i t e m > < i t e m > < k e y > < s t r i n g > A R E A   O F F I C E   N A M E < / s t r i n g > < / k e y > < v a l u e > < i n t > 1 9 8 < / i n t > < / v a l u e > < / i t e m > < i t e m > < k e y > < s t r i n g > P R O J E C T   M A N A G E R < / s t r i n g > < / k e y > < v a l u e > < i n t > 1 9 9 < / i n t > < / v a l u e > < / i t e m > < i t e m > < k e y > < s t r i n g > D A T E   F I N A L   E S T I M A T E   P A I D < / s t r i n g > < / k e y > < v a l u e > < i n t > 2 6 0 < / i n t > < / v a l u e > < / i t e m > < i t e m > < k e y > < s t r i n g > C O N T R A C T   A W A R D   A M O U N T < / s t r i n g > < / k e y > < v a l u e > < i n t > 2 6 7 < / i n t > < / v a l u e > < / i t e m > < i t e m > < k e y > < s t r i n g > C H A N G E   O R D E R S < / s t r i n g > < / k e y > < v a l u e > < i n t > 1 8 2 < / i n t > < / v a l u e > < / i t e m > < i t e m > < k e y > < s t r i n g > C O   B Y   T H R D   P R T Y < / s t r i n g > < / k e y > < v a l u e > < i n t > 1 8 7 < / i n t > < / v a l u e > < / i t e m > < i t e m > < k e y > < s t r i n g > A M O U N T   P A I D < / s t r i n g > < / k e y > < v a l u e > < i n t > 1 5 4 < / i n t > < / v a l u e > < / i t e m > < i t e m > < k e y > < s t r i n g > U N D E R   O V E R   B U D G E T < / s t r i n g > < / k e y > < v a l u e > < i n t > 2 1 9 < / i n t > < / v a l u e > < / i t e m > < i t e m > < k e y > < s t r i n g > %   C O M P   B Y   D O L L A R < / s t r i n g > < / k e y > < v a l u e > < i n t > 2 0 4 < / i n t > < / v a l u e > < / i t e m > < i t e m > < k e y > < s t r i n g > O B < / s t r i n g > < / k e y > < v a l u e > < i n t > 6 4 < / i n t > < / v a l u e > < / i t e m > < i t e m > < k e y > < s t r i n g > N O B < / s t r i n g > < / k e y > < v a l u e > < i n t > 7 6 < / i n t > < / v a l u e > < / i t e m > < i t e m > < k e y > < s t r i n g > O N   B U D G E T < / s t r i n g > < / k e y > < v a l u e > < i n t > 1 3 6 < / i n t > < / v a l u e > < / i t e m > < i t e m > < k e y > < s t r i n g > %   C O M P   B Y   D O L L A R   W / C O s < / s t r i n g > < / k e y > < v a l u e > < i n t > 2 6 6 < / i n t > < / v a l u e > < / i t e m > < i t e m > < k e y > < s t r i n g > O B   W / C O s < / s t r i n g > < / k e y > < v a l u e > < i n t > 1 2 6 < / i n t > < / v a l u e > < / i t e m > < i t e m > < k e y > < s t r i n g > N O B   W / C O s < / s t r i n g > < / k e y > < v a l u e > < i n t > 1 3 8 < / i n t > < / v a l u e > < / i t e m > < i t e m > < k e y > < s t r i n g > O N   B U D G E T   W / C O s < / s t r i n g > < / k e y > < v a l u e > < i n t > 1 9 8 < / i n t > < / v a l u e > < / i t e m > < i t e m > < k e y > < s t r i n g > C O N T R A C T   D A Y S < / s t r i n g > < / k e y > < v a l u e > < i n t > 1 7 5 < / i n t > < / v a l u e > < / i t e m > < i t e m > < k e y > < s t r i n g > C H A R G E D   D A Y S < / s t r i n g > < / k e y > < v a l u e > < i n t > 1 6 8 < / i n t > < / v a l u e > < / i t e m > < i t e m > < k e y > < s t r i n g > D A Y S   A D D E D < / s t r i n g > < / k e y > < v a l u e > < i n t > 1 4 5 < / i n t > < / v a l u e > < / i t e m > < i t e m > < k e y > < s t r i n g > T H I R D   P A R T Y   D A Y S   A D D E D < / s t r i n g > < / k e y > < v a l u e > < i n t > 2 5 7 < / i n t > < / v a l u e > < / i t e m > < i t e m > < k e y > < s t r i n g > %   C O M P   B Y   T I M E < / s t r i n g > < / k e y > < v a l u e > < i n t > 1 7 9 < / i n t > < / v a l u e > < / i t e m > < i t e m > < k e y > < s t r i n g > O T < / s t r i n g > < / k e y > < v a l u e > < i n t > 6 2 < / i n t > < / v a l u e > < / i t e m > < i t e m > < k e y > < s t r i n g > N O T < / s t r i n g > < / k e y > < v a l u e > < i n t > 7 4 < / i n t > < / v a l u e > < / i t e m > < i t e m > < k e y > < s t r i n g > O N   T I M E < / s t r i n g > < / k e y > < v a l u e > < i n t > 1 0 9 < / i n t > < / v a l u e > < / i t e m > < i t e m > < k e y > < s t r i n g > %   C O M P   B Y   T I M E   W / C O s < / s t r i n g > < / k e y > < v a l u e > < i n t > 2 4 1 < / i n t > < / v a l u e > < / i t e m > < i t e m > < k e y > < s t r i n g > O T   W / C O s < / s t r i n g > < / k e y > < v a l u e > < i n t > 1 2 4 < / i n t > < / v a l u e > < / i t e m > < i t e m > < k e y > < s t r i n g > N O T   W / C O s < / s t r i n g > < / k e y > < v a l u e > < i n t > 1 3 6 < / i n t > < / v a l u e > < / i t e m > < i t e m > < k e y > < s t r i n g > O N   T I M E   W / C O s < / s t r i n g > < / k e y > < v a l u e > < i n t > 1 7 1 < / i n t > < / v a l u e > < / i t e m > < i t e m > < k e y > < s t r i n g > M O N T H < / s t r i n g > < / k e y > < v a l u e > < i n t > 1 0 1 < / i n t > < / v a l u e > < / i t e m > < i t e m > < k e y > < s t r i n g > M M M _ Y Y < / s t r i n g > < / k e y > < v a l u e > < i n t > 1 1 6 < / i n t > < / v a l u e > < / i t e m > < i t e m > < k e y > < s t r i n g > Q U A R T E R   F I N A L E D < / s t r i n g > < / k e y > < v a l u e > < i n t > 1 9 1 < / i n t > < / v a l u e > < / i t e m > < / C o l u m n W i d t h s > < C o l u m n D i s p l a y I n d e x > < i t e m > < k e y > < s t r i n g > D I S T R I C T < / s t r i n g > < / k e y > < v a l u e > < i n t > 0 < / i n t > < / v a l u e > < / i t e m > < i t e m > < k e y > < s t r i n g > M U R < / s t r i n g > < / k e y > < v a l u e > < i n t > 1 < / i n t > < / v a l u e > < / i t e m > < i t e m > < k e y > < s t r i n g > T X D O T < / s t r i n g > < / k e y > < v a l u e > < i n t > 2 < / i n t > < / v a l u e > < / i t e m > < i t e m > < k e y > < s t r i n g > C C S J < / s t r i n g > < / k e y > < v a l u e > < i n t > 3 < / i n t > < / v a l u e > < / i t e m > < i t e m > < k e y > < s t r i n g > L E T   D A T E < / s t r i n g > < / k e y > < v a l u e > < i n t > 4 < / i n t > < / v a l u e > < / i t e m > < i t e m > < k e y > < s t r i n g > L E T   T Y P E < / s t r i n g > < / k e y > < v a l u e > < i n t > 5 < / i n t > < / v a l u e > < / i t e m > < i t e m > < k e y > < s t r i n g > C O U N T Y < / s t r i n g > < / k e y > < v a l u e > < i n t > 6 < / i n t > < / v a l u e > < / i t e m > < i t e m > < k e y > < s t r i n g > H I G H W A Y < / s t r i n g > < / k e y > < v a l u e > < i n t > 7 < / i n t > < / v a l u e > < / i t e m > < i t e m > < k e y > < s t r i n g > C O N T R A C T O R < / s t r i n g > < / k e y > < v a l u e > < i n t > 8 < / i n t > < / v a l u e > < / i t e m > < i t e m > < k e y > < s t r i n g > A R E A   E N G I N E E R < / s t r i n g > < / k e y > < v a l u e > < i n t > 9 < / i n t > < / v a l u e > < / i t e m > < i t e m > < k e y > < s t r i n g > A R E A   O F F I C E   N U M B E R < / s t r i n g > < / k e y > < v a l u e > < i n t > 1 0 < / i n t > < / v a l u e > < / i t e m > < i t e m > < k e y > < s t r i n g > A R E A   O F F I C E   N A M E < / s t r i n g > < / k e y > < v a l u e > < i n t > 1 1 < / i n t > < / v a l u e > < / i t e m > < i t e m > < k e y > < s t r i n g > P R O J E C T   M A N A G E R < / s t r i n g > < / k e y > < v a l u e > < i n t > 1 2 < / i n t > < / v a l u e > < / i t e m > < i t e m > < k e y > < s t r i n g > D A T E   F I N A L   E S T I M A T E   P A I D < / s t r i n g > < / k e y > < v a l u e > < i n t > 1 3 < / i n t > < / v a l u e > < / i t e m > < i t e m > < k e y > < s t r i n g > C O N T R A C T   A W A R D   A M O U N T < / s t r i n g > < / k e y > < v a l u e > < i n t > 1 4 < / i n t > < / v a l u e > < / i t e m > < i t e m > < k e y > < s t r i n g > C H A N G E   O R D E R S < / s t r i n g > < / k e y > < v a l u e > < i n t > 1 5 < / i n t > < / v a l u e > < / i t e m > < i t e m > < k e y > < s t r i n g > C O   B Y   T H R D   P R T Y < / s t r i n g > < / k e y > < v a l u e > < i n t > 1 6 < / i n t > < / v a l u e > < / i t e m > < i t e m > < k e y > < s t r i n g > A M O U N T   P A I D < / s t r i n g > < / k e y > < v a l u e > < i n t > 1 7 < / i n t > < / v a l u e > < / i t e m > < i t e m > < k e y > < s t r i n g > U N D E R   O V E R   B U D G E T < / s t r i n g > < / k e y > < v a l u e > < i n t > 1 8 < / i n t > < / v a l u e > < / i t e m > < i t e m > < k e y > < s t r i n g > %   C O M P   B Y   D O L L A R < / s t r i n g > < / k e y > < v a l u e > < i n t > 1 9 < / i n t > < / v a l u e > < / i t e m > < i t e m > < k e y > < s t r i n g > O B < / s t r i n g > < / k e y > < v a l u e > < i n t > 2 0 < / i n t > < / v a l u e > < / i t e m > < i t e m > < k e y > < s t r i n g > N O B < / s t r i n g > < / k e y > < v a l u e > < i n t > 2 1 < / i n t > < / v a l u e > < / i t e m > < i t e m > < k e y > < s t r i n g > O N   B U D G E T < / s t r i n g > < / k e y > < v a l u e > < i n t > 2 2 < / i n t > < / v a l u e > < / i t e m > < i t e m > < k e y > < s t r i n g > %   C O M P   B Y   D O L L A R   W / C O s < / s t r i n g > < / k e y > < v a l u e > < i n t > 2 3 < / i n t > < / v a l u e > < / i t e m > < i t e m > < k e y > < s t r i n g > O B   W / C O s < / s t r i n g > < / k e y > < v a l u e > < i n t > 2 4 < / i n t > < / v a l u e > < / i t e m > < i t e m > < k e y > < s t r i n g > N O B   W / C O s < / s t r i n g > < / k e y > < v a l u e > < i n t > 2 5 < / i n t > < / v a l u e > < / i t e m > < i t e m > < k e y > < s t r i n g > O N   B U D G E T   W / C O s < / s t r i n g > < / k e y > < v a l u e > < i n t > 2 6 < / i n t > < / v a l u e > < / i t e m > < i t e m > < k e y > < s t r i n g > C O N T R A C T   D A Y S < / s t r i n g > < / k e y > < v a l u e > < i n t > 2 7 < / i n t > < / v a l u e > < / i t e m > < i t e m > < k e y > < s t r i n g > C H A R G E D   D A Y S < / s t r i n g > < / k e y > < v a l u e > < i n t > 2 8 < / i n t > < / v a l u e > < / i t e m > < i t e m > < k e y > < s t r i n g > D A Y S   A D D E D < / s t r i n g > < / k e y > < v a l u e > < i n t > 2 9 < / i n t > < / v a l u e > < / i t e m > < i t e m > < k e y > < s t r i n g > T H I R D   P A R T Y   D A Y S   A D D E D < / s t r i n g > < / k e y > < v a l u e > < i n t > 3 0 < / i n t > < / v a l u e > < / i t e m > < i t e m > < k e y > < s t r i n g > %   C O M P   B Y   T I M E < / s t r i n g > < / k e y > < v a l u e > < i n t > 3 1 < / i n t > < / v a l u e > < / i t e m > < i t e m > < k e y > < s t r i n g > O T < / s t r i n g > < / k e y > < v a l u e > < i n t > 3 2 < / i n t > < / v a l u e > < / i t e m > < i t e m > < k e y > < s t r i n g > N O T < / s t r i n g > < / k e y > < v a l u e > < i n t > 3 3 < / i n t > < / v a l u e > < / i t e m > < i t e m > < k e y > < s t r i n g > O N   T I M E < / s t r i n g > < / k e y > < v a l u e > < i n t > 3 4 < / i n t > < / v a l u e > < / i t e m > < i t e m > < k e y > < s t r i n g > %   C O M P   B Y   T I M E   W / C O s < / s t r i n g > < / k e y > < v a l u e > < i n t > 3 5 < / i n t > < / v a l u e > < / i t e m > < i t e m > < k e y > < s t r i n g > O T   W / C O s < / s t r i n g > < / k e y > < v a l u e > < i n t > 3 6 < / i n t > < / v a l u e > < / i t e m > < i t e m > < k e y > < s t r i n g > N O T   W / C O s < / s t r i n g > < / k e y > < v a l u e > < i n t > 3 7 < / i n t > < / v a l u e > < / i t e m > < i t e m > < k e y > < s t r i n g > O N   T I M E   W / C O s < / s t r i n g > < / k e y > < v a l u e > < i n t > 3 8 < / i n t > < / v a l u e > < / i t e m > < i t e m > < k e y > < s t r i n g > M O N T H < / s t r i n g > < / k e y > < v a l u e > < i n t > 3 9 < / i n t > < / v a l u e > < / i t e m > < i t e m > < k e y > < s t r i n g > M M M _ Y Y < / s t r i n g > < / k e y > < v a l u e > < i n t > 4 0 < / i n t > < / v a l u e > < / i t e m > < i t e m > < k e y > < s t r i n g > Q U A R T E R   F I N A L E D < / s t r i n g > < / k e y > < v a l u e > < i n t > 4 1 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C l i e n t W i n d o w X M L " > < C u s t o m C o n t e n t > < ! [ C D A T A [ T a b l e _ O T O B _ Y T D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O r d e r " > < C u s t o m C o n t e n t > < ! [ C D A T A [ T a b l e _ O T O B _ Y T D ] ] > < / C u s t o m C o n t e n t > < / G e m i n i > 
</file>

<file path=customXml/item9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Props1.xml><?xml version="1.0" encoding="utf-8"?>
<ds:datastoreItem xmlns:ds="http://schemas.openxmlformats.org/officeDocument/2006/customXml" ds:itemID="{7F4143AD-757E-4065-8B0E-8436B0331C5A}">
  <ds:schemaRefs/>
</ds:datastoreItem>
</file>

<file path=customXml/itemProps10.xml><?xml version="1.0" encoding="utf-8"?>
<ds:datastoreItem xmlns:ds="http://schemas.openxmlformats.org/officeDocument/2006/customXml" ds:itemID="{05A1D6F3-73C8-447C-8590-8C3D944E12F4}">
  <ds:schemaRefs/>
</ds:datastoreItem>
</file>

<file path=customXml/itemProps11.xml><?xml version="1.0" encoding="utf-8"?>
<ds:datastoreItem xmlns:ds="http://schemas.openxmlformats.org/officeDocument/2006/customXml" ds:itemID="{30F30F27-C18F-425C-B47F-24A8666903F9}">
  <ds:schemaRefs/>
</ds:datastoreItem>
</file>

<file path=customXml/itemProps12.xml><?xml version="1.0" encoding="utf-8"?>
<ds:datastoreItem xmlns:ds="http://schemas.openxmlformats.org/officeDocument/2006/customXml" ds:itemID="{E8E7EA94-8C92-43D5-A224-341849A41B69}">
  <ds:schemaRefs/>
</ds:datastoreItem>
</file>

<file path=customXml/itemProps13.xml><?xml version="1.0" encoding="utf-8"?>
<ds:datastoreItem xmlns:ds="http://schemas.openxmlformats.org/officeDocument/2006/customXml" ds:itemID="{AB64C111-9649-430B-9B52-9D6CB75D3461}">
  <ds:schemaRefs/>
</ds:datastoreItem>
</file>

<file path=customXml/itemProps14.xml><?xml version="1.0" encoding="utf-8"?>
<ds:datastoreItem xmlns:ds="http://schemas.openxmlformats.org/officeDocument/2006/customXml" ds:itemID="{F7BCDF27-98B5-44A5-9D3E-2AF8CB1FC233}">
  <ds:schemaRefs/>
</ds:datastoreItem>
</file>

<file path=customXml/itemProps15.xml><?xml version="1.0" encoding="utf-8"?>
<ds:datastoreItem xmlns:ds="http://schemas.openxmlformats.org/officeDocument/2006/customXml" ds:itemID="{9465E7E5-22FC-422F-BBE7-2002071396F8}">
  <ds:schemaRefs/>
</ds:datastoreItem>
</file>

<file path=customXml/itemProps16.xml><?xml version="1.0" encoding="utf-8"?>
<ds:datastoreItem xmlns:ds="http://schemas.openxmlformats.org/officeDocument/2006/customXml" ds:itemID="{65CDC774-7879-4F84-8870-0020DCA8091A}">
  <ds:schemaRefs/>
</ds:datastoreItem>
</file>

<file path=customXml/itemProps17.xml><?xml version="1.0" encoding="utf-8"?>
<ds:datastoreItem xmlns:ds="http://schemas.openxmlformats.org/officeDocument/2006/customXml" ds:itemID="{C9AC5CFE-96AF-42CE-A93F-D9BD7111BF17}">
  <ds:schemaRefs/>
</ds:datastoreItem>
</file>

<file path=customXml/itemProps2.xml><?xml version="1.0" encoding="utf-8"?>
<ds:datastoreItem xmlns:ds="http://schemas.openxmlformats.org/officeDocument/2006/customXml" ds:itemID="{50F5A0F0-4420-45E8-B81F-DAFB3863E847}">
  <ds:schemaRefs/>
</ds:datastoreItem>
</file>

<file path=customXml/itemProps3.xml><?xml version="1.0" encoding="utf-8"?>
<ds:datastoreItem xmlns:ds="http://schemas.openxmlformats.org/officeDocument/2006/customXml" ds:itemID="{D8FB84A3-9E6D-40F1-9687-CDE7BAE88519}">
  <ds:schemaRefs/>
</ds:datastoreItem>
</file>

<file path=customXml/itemProps4.xml><?xml version="1.0" encoding="utf-8"?>
<ds:datastoreItem xmlns:ds="http://schemas.openxmlformats.org/officeDocument/2006/customXml" ds:itemID="{BCFDA7CD-2CED-407E-8BC8-A13B0DD8165F}">
  <ds:schemaRefs/>
</ds:datastoreItem>
</file>

<file path=customXml/itemProps5.xml><?xml version="1.0" encoding="utf-8"?>
<ds:datastoreItem xmlns:ds="http://schemas.openxmlformats.org/officeDocument/2006/customXml" ds:itemID="{95B69705-B52B-46C0-A5B6-25DEE1163D7F}">
  <ds:schemaRefs/>
</ds:datastoreItem>
</file>

<file path=customXml/itemProps6.xml><?xml version="1.0" encoding="utf-8"?>
<ds:datastoreItem xmlns:ds="http://schemas.openxmlformats.org/officeDocument/2006/customXml" ds:itemID="{C5ADC102-F5D6-484F-83F2-5DC64D0C2307}">
  <ds:schemaRefs/>
</ds:datastoreItem>
</file>

<file path=customXml/itemProps7.xml><?xml version="1.0" encoding="utf-8"?>
<ds:datastoreItem xmlns:ds="http://schemas.openxmlformats.org/officeDocument/2006/customXml" ds:itemID="{86F575E2-EC10-42E2-A9A4-7A2031146DC7}">
  <ds:schemaRefs/>
</ds:datastoreItem>
</file>

<file path=customXml/itemProps8.xml><?xml version="1.0" encoding="utf-8"?>
<ds:datastoreItem xmlns:ds="http://schemas.openxmlformats.org/officeDocument/2006/customXml" ds:itemID="{22F3EDAD-FF6D-472F-8308-CC304AABE3F7}">
  <ds:schemaRefs/>
</ds:datastoreItem>
</file>

<file path=customXml/itemProps9.xml><?xml version="1.0" encoding="utf-8"?>
<ds:datastoreItem xmlns:ds="http://schemas.openxmlformats.org/officeDocument/2006/customXml" ds:itemID="{7AB39C46-2B01-4BAF-A773-6A1E0FCC898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BUDGET-SCHEDULE</vt:lpstr>
      <vt:lpstr>ALL</vt:lpstr>
      <vt:lpstr>CCSJ</vt:lpstr>
      <vt:lpstr>DATE</vt:lpstr>
      <vt:lpstr>DAY</vt:lpstr>
      <vt:lpstr>FINL</vt:lpstr>
      <vt:lpstr>MONTH</vt:lpstr>
      <vt:lpstr>'Summary Previous FYs'!Print_Area</vt:lpstr>
      <vt:lpstr>YEAR</vt:lpstr>
    </vt:vector>
  </TitlesOfParts>
  <Company>Texas Dept.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CST_SITEMANAGER@TXDOT.GOV</dc:creator>
  <cp:lastModifiedBy>Jessie Ganucheau</cp:lastModifiedBy>
  <cp:lastPrinted>2019-10-30T20:47:40Z</cp:lastPrinted>
  <dcterms:created xsi:type="dcterms:W3CDTF">2019-08-06T20:52:47Z</dcterms:created>
  <dcterms:modified xsi:type="dcterms:W3CDTF">2020-03-30T21:36:03Z</dcterms:modified>
</cp:coreProperties>
</file>