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VIHIT-C\OneDrive - Texas Department of Transportation\September 2020\Tickets\Current\0599257\"/>
    </mc:Choice>
  </mc:AlternateContent>
  <bookViews>
    <workbookView xWindow="28680" yWindow="432" windowWidth="25440" windowHeight="15396"/>
  </bookViews>
  <sheets>
    <sheet name="OTOB" sheetId="2" r:id="rId1"/>
    <sheet name="LINE_GRAPH_DATA" sheetId="10" state="hidden" r:id="rId2"/>
    <sheet name="ON-BUDGET" sheetId="8" state="hidden" r:id="rId3"/>
    <sheet name="ON-TIME" sheetId="9" state="hidden" r:id="rId4"/>
    <sheet name="Summary Previous FYs" sheetId="11" state="veryHidden" r:id="rId5"/>
    <sheet name="FY CUMULATIVE" sheetId="13" state="hidden" r:id="rId6"/>
  </sheets>
  <definedNames>
    <definedName name="_03._Contract_Line_Items" localSheetId="0" hidden="1">OTOB!$A$4:$V$356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Table_OTOB_YTD[MMM_YY]</definedName>
    <definedName name="MIN_YR">OTOB!#REF!</definedName>
    <definedName name="MONTH">OTOB!$E$3</definedName>
    <definedName name="OB">#REF!</definedName>
    <definedName name="OBCO">#REF!</definedName>
    <definedName name="OT">Table_OTOB_YTD[OVER/UNDER SCHEDULE]</definedName>
    <definedName name="OTCO">#REF!</definedName>
    <definedName name="_xlnm.Print_Area" localSheetId="4">'Summary Previous FYs'!$A$19:$K$33</definedName>
    <definedName name="YEAR">OTOB!$G$3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5" i="2"/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O31" i="11" s="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N30" i="11" l="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  <c r="B2" i="10"/>
</calcChain>
</file>

<file path=xl/connections.xml><?xml version="1.0" encoding="utf-8"?>
<connections xmlns="http://schemas.openxmlformats.org/spreadsheetml/2006/main">
  <connection id="1" name="OTOB" type="1" refreshedVersion="6" deleted="1" saveData="1">
    <dbPr connection="" command=""/>
  </connection>
</connections>
</file>

<file path=xl/sharedStrings.xml><?xml version="1.0" encoding="utf-8"?>
<sst xmlns="http://schemas.openxmlformats.org/spreadsheetml/2006/main" count="3958" uniqueCount="772">
  <si>
    <t>DISTRICT</t>
  </si>
  <si>
    <t>COUNTY</t>
  </si>
  <si>
    <t>HIGHWAY</t>
  </si>
  <si>
    <t>CCSJ</t>
  </si>
  <si>
    <t>DATE FINAL ESTIMATE PAID</t>
  </si>
  <si>
    <t>CHANGE ORDERS</t>
  </si>
  <si>
    <t>AMOUNT PAID</t>
  </si>
  <si>
    <t>CONTRACT DAYS</t>
  </si>
  <si>
    <t>CHARGED DAYS</t>
  </si>
  <si>
    <t>DAYS ADDED</t>
  </si>
  <si>
    <t>CONTRACT AWARD AMOUNT</t>
  </si>
  <si>
    <t>CHILDRESS</t>
  </si>
  <si>
    <t>Y</t>
  </si>
  <si>
    <t>AUSTIN</t>
  </si>
  <si>
    <t>WILLIAMSON</t>
  </si>
  <si>
    <t>SH 95</t>
  </si>
  <si>
    <t>N</t>
  </si>
  <si>
    <t>BEAUMONT</t>
  </si>
  <si>
    <t>VA</t>
  </si>
  <si>
    <t>YOAKUM</t>
  </si>
  <si>
    <t>CR</t>
  </si>
  <si>
    <t>ABILENE</t>
  </si>
  <si>
    <t>TAYLOR</t>
  </si>
  <si>
    <t>US 83</t>
  </si>
  <si>
    <t>WACO</t>
  </si>
  <si>
    <t>CORYELL</t>
  </si>
  <si>
    <t>DALLAS</t>
  </si>
  <si>
    <t>ELLIS</t>
  </si>
  <si>
    <t>FORT WORTH</t>
  </si>
  <si>
    <t>CORPUS CHRISTI</t>
  </si>
  <si>
    <t>NUECES</t>
  </si>
  <si>
    <t>TYLER</t>
  </si>
  <si>
    <t>US 80</t>
  </si>
  <si>
    <t>PARIS</t>
  </si>
  <si>
    <t>HUNT</t>
  </si>
  <si>
    <t>VAN ZANDT</t>
  </si>
  <si>
    <t>PHARR</t>
  </si>
  <si>
    <t>BELL</t>
  </si>
  <si>
    <t>WICHITA FALLS</t>
  </si>
  <si>
    <t>WICHITA</t>
  </si>
  <si>
    <t>US 281</t>
  </si>
  <si>
    <t>GRAYSON</t>
  </si>
  <si>
    <t>US 75</t>
  </si>
  <si>
    <t>BROWNWOOD</t>
  </si>
  <si>
    <t>US 183</t>
  </si>
  <si>
    <t>MCLENNAN</t>
  </si>
  <si>
    <t>LEE</t>
  </si>
  <si>
    <t>DENTON</t>
  </si>
  <si>
    <t>CS</t>
  </si>
  <si>
    <t>HOUSTON</t>
  </si>
  <si>
    <t>FORT BEND</t>
  </si>
  <si>
    <t>HARRIS</t>
  </si>
  <si>
    <t>SAN ANTONIO</t>
  </si>
  <si>
    <t>KENDALL</t>
  </si>
  <si>
    <t>IH 10</t>
  </si>
  <si>
    <t>BEXAR</t>
  </si>
  <si>
    <t>COMAL</t>
  </si>
  <si>
    <t>BRYAN</t>
  </si>
  <si>
    <t>LUFKIN</t>
  </si>
  <si>
    <t>NOLAN</t>
  </si>
  <si>
    <t>US 84</t>
  </si>
  <si>
    <t>HIDALGO</t>
  </si>
  <si>
    <t>MONTH</t>
  </si>
  <si>
    <t>ROCKWALL</t>
  </si>
  <si>
    <t>IH 30</t>
  </si>
  <si>
    <t>TRAVIS</t>
  </si>
  <si>
    <t>IH 35</t>
  </si>
  <si>
    <t>IH 20</t>
  </si>
  <si>
    <t>SH 19</t>
  </si>
  <si>
    <t>CHEROKEE</t>
  </si>
  <si>
    <t>BASTROP</t>
  </si>
  <si>
    <t>SH 21</t>
  </si>
  <si>
    <t>LUBBOCK</t>
  </si>
  <si>
    <t>ODESSA</t>
  </si>
  <si>
    <t>ECTOR</t>
  </si>
  <si>
    <t>TARRANT</t>
  </si>
  <si>
    <t>BRAZOS</t>
  </si>
  <si>
    <t>US 82</t>
  </si>
  <si>
    <t>JOHNSON</t>
  </si>
  <si>
    <t>US 62</t>
  </si>
  <si>
    <t>NACOGDOCHES</t>
  </si>
  <si>
    <t>YOUNG</t>
  </si>
  <si>
    <t>US 380</t>
  </si>
  <si>
    <t>GALVESTON</t>
  </si>
  <si>
    <t>SH 99</t>
  </si>
  <si>
    <t>LAREDO</t>
  </si>
  <si>
    <t>WEBB</t>
  </si>
  <si>
    <t>IH 35W</t>
  </si>
  <si>
    <t>MMM_YY</t>
  </si>
  <si>
    <t>SEP-19</t>
  </si>
  <si>
    <t>OCT-19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</si>
  <si>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</si>
  <si>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</si>
  <si>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</si>
  <si>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</si>
  <si>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</si>
  <si>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</si>
  <si>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</si>
  <si>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</si>
  <si>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</si>
  <si>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</si>
  <si>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</si>
  <si>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</si>
  <si>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</si>
  <si>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</si>
  <si>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</si>
  <si>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</si>
  <si>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</si>
  <si>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</si>
  <si>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</si>
  <si>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</si>
  <si>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</si>
  <si>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</si>
  <si>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</si>
  <si>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</si>
  <si>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</si>
  <si>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</si>
  <si>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FY20</t>
  </si>
  <si>
    <t>US 69</t>
  </si>
  <si>
    <t>US 90</t>
  </si>
  <si>
    <t>US 87</t>
  </si>
  <si>
    <t>US 180</t>
  </si>
  <si>
    <t>NOV-19</t>
  </si>
  <si>
    <t>NAVARRO</t>
  </si>
  <si>
    <t>CALLAHAN</t>
  </si>
  <si>
    <t>ATLANTA</t>
  </si>
  <si>
    <t>SH 11</t>
  </si>
  <si>
    <t>QUARTER FINALED</t>
  </si>
  <si>
    <t>COUNTIFS(FINL,"&gt;="&amp;B4-DAY(B4)+1,FINL,"&lt;="&amp;EOMONTH(B4,0))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</si>
  <si>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</si>
  <si>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</si>
  <si>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</si>
  <si>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</si>
  <si>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</si>
  <si>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</si>
  <si>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</si>
  <si>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</si>
  <si>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</si>
  <si>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YTD</t>
  </si>
  <si>
    <t>SAN AUGUSTINE</t>
  </si>
  <si>
    <t>MIDLAND</t>
  </si>
  <si>
    <t>SMITH</t>
  </si>
  <si>
    <t>CONSULTANT DESIGN</t>
  </si>
  <si>
    <t>A + B PROJECT</t>
  </si>
  <si>
    <t>CEI PROJECT</t>
  </si>
  <si>
    <t>TITUS</t>
  </si>
  <si>
    <t>US 67</t>
  </si>
  <si>
    <t>HARRISON</t>
  </si>
  <si>
    <t>SAN ANGELO</t>
  </si>
  <si>
    <t>TOM GREEN</t>
  </si>
  <si>
    <t>KAUFMAN</t>
  </si>
  <si>
    <t>US 175</t>
  </si>
  <si>
    <t>ANDREWS</t>
  </si>
  <si>
    <t>SH 56</t>
  </si>
  <si>
    <t>AMARILLO</t>
  </si>
  <si>
    <t>POTTER</t>
  </si>
  <si>
    <t>IH 27</t>
  </si>
  <si>
    <t>GRAY</t>
  </si>
  <si>
    <t>HOWARD</t>
  </si>
  <si>
    <t>US 70</t>
  </si>
  <si>
    <t>SH 66</t>
  </si>
  <si>
    <t>REEVES</t>
  </si>
  <si>
    <t>LAMAR</t>
  </si>
  <si>
    <t>SH 361</t>
  </si>
  <si>
    <t>RED RIVER</t>
  </si>
  <si>
    <t>HAYS</t>
  </si>
  <si>
    <t>FM 734</t>
  </si>
  <si>
    <t>BOWIE</t>
  </si>
  <si>
    <t>PANOLA</t>
  </si>
  <si>
    <t>US 59</t>
  </si>
  <si>
    <t>SH 180</t>
  </si>
  <si>
    <t>BRAZORIA</t>
  </si>
  <si>
    <t>SL 8</t>
  </si>
  <si>
    <t>JASPER</t>
  </si>
  <si>
    <t>US 96</t>
  </si>
  <si>
    <t>MEDINA</t>
  </si>
  <si>
    <t>WILBARGER</t>
  </si>
  <si>
    <t>IH 45</t>
  </si>
  <si>
    <t>COLLIN</t>
  </si>
  <si>
    <t>FANNIN</t>
  </si>
  <si>
    <t>FM 973</t>
  </si>
  <si>
    <t>COOKE</t>
  </si>
  <si>
    <t>EL PASO</t>
  </si>
  <si>
    <t>FALLS</t>
  </si>
  <si>
    <t>VAL VERDE</t>
  </si>
  <si>
    <t>MORRIS</t>
  </si>
  <si>
    <t>SH 31</t>
  </si>
  <si>
    <t>UPSHUR</t>
  </si>
  <si>
    <t>US 259</t>
  </si>
  <si>
    <t>SH 288</t>
  </si>
  <si>
    <t>GARZA</t>
  </si>
  <si>
    <t>RUSK</t>
  </si>
  <si>
    <t>SHELBY</t>
  </si>
  <si>
    <t>SH 7</t>
  </si>
  <si>
    <t>LIBERTY</t>
  </si>
  <si>
    <t>SH 289</t>
  </si>
  <si>
    <t>MILAM</t>
  </si>
  <si>
    <t>WOOD</t>
  </si>
  <si>
    <t>CARSON</t>
  </si>
  <si>
    <t>US 60</t>
  </si>
  <si>
    <t>QUARTER</t>
  </si>
  <si>
    <t>PECOS</t>
  </si>
  <si>
    <t>MASON</t>
  </si>
  <si>
    <t>DELTA</t>
  </si>
  <si>
    <t>US 290</t>
  </si>
  <si>
    <t>SL 1604</t>
  </si>
  <si>
    <t>SH 114</t>
  </si>
  <si>
    <t>IH 2</t>
  </si>
  <si>
    <t>BAYLOR</t>
  </si>
  <si>
    <t>WHARTON</t>
  </si>
  <si>
    <t>COMANCHE</t>
  </si>
  <si>
    <t>SH 3</t>
  </si>
  <si>
    <t>SH 146</t>
  </si>
  <si>
    <t>IH 410</t>
  </si>
  <si>
    <t>PROJECT SIZE</t>
  </si>
  <si>
    <t>SMALL</t>
  </si>
  <si>
    <t>MEDIUM</t>
  </si>
  <si>
    <t>LARGE</t>
  </si>
  <si>
    <t>BRISCOE</t>
  </si>
  <si>
    <t>SH 256</t>
  </si>
  <si>
    <t>JEFFERSON</t>
  </si>
  <si>
    <t>FM 66</t>
  </si>
  <si>
    <t>WISE</t>
  </si>
  <si>
    <t>CAMERON</t>
  </si>
  <si>
    <t>US 283</t>
  </si>
  <si>
    <t>EASTLAND</t>
  </si>
  <si>
    <t>HOPKINS</t>
  </si>
  <si>
    <t>US 79</t>
  </si>
  <si>
    <t>ANGELINA</t>
  </si>
  <si>
    <t>ANDERSON</t>
  </si>
  <si>
    <t>US 287</t>
  </si>
  <si>
    <t>MONTAGUE</t>
  </si>
  <si>
    <t>SH 53</t>
  </si>
  <si>
    <t>LIMESTONE</t>
  </si>
  <si>
    <t>IH 35E</t>
  </si>
  <si>
    <t>HENDERSON</t>
  </si>
  <si>
    <t>JACK</t>
  </si>
  <si>
    <t>SH 71</t>
  </si>
  <si>
    <t>GONZALES</t>
  </si>
  <si>
    <t>SAN PATRICIO</t>
  </si>
  <si>
    <t>IH 37</t>
  </si>
  <si>
    <t>FM 227</t>
  </si>
  <si>
    <t>ATASCOSA</t>
  </si>
  <si>
    <t>SH 97</t>
  </si>
  <si>
    <t>ORANGE</t>
  </si>
  <si>
    <t>SH 73</t>
  </si>
  <si>
    <t>IH 635</t>
  </si>
  <si>
    <t>KARNES</t>
  </si>
  <si>
    <t>LAVACA</t>
  </si>
  <si>
    <t>0016-02-160</t>
  </si>
  <si>
    <t xml:space="preserve">MARCH    </t>
  </si>
  <si>
    <t>0138-06-044</t>
  </si>
  <si>
    <t>1978-01-056</t>
  </si>
  <si>
    <t>FM 1938</t>
  </si>
  <si>
    <t>0057-02-037</t>
  </si>
  <si>
    <t>FREESTONE</t>
  </si>
  <si>
    <t>BU 84-R</t>
  </si>
  <si>
    <t>0092-07-060</t>
  </si>
  <si>
    <t>SH 356</t>
  </si>
  <si>
    <t>0817-01-026</t>
  </si>
  <si>
    <t>FM 428</t>
  </si>
  <si>
    <t>0172-10-015</t>
  </si>
  <si>
    <t>0782-03-020</t>
  </si>
  <si>
    <t>FM 1201</t>
  </si>
  <si>
    <t>0508-01-034</t>
  </si>
  <si>
    <t>0912-70-099</t>
  </si>
  <si>
    <t>0015-13-401</t>
  </si>
  <si>
    <t>0495-08-116</t>
  </si>
  <si>
    <t>0044-06-075</t>
  </si>
  <si>
    <t>0015-13-402</t>
  </si>
  <si>
    <t>0043-08-075</t>
  </si>
  <si>
    <t>0045-05-048</t>
  </si>
  <si>
    <t>0108-11-019</t>
  </si>
  <si>
    <t>RAINS</t>
  </si>
  <si>
    <t>0136-04-035</t>
  </si>
  <si>
    <t>0435-01-073</t>
  </si>
  <si>
    <t>FM 38</t>
  </si>
  <si>
    <t>2139-03-021</t>
  </si>
  <si>
    <t>0909-22-176</t>
  </si>
  <si>
    <t>0096-07-045</t>
  </si>
  <si>
    <t>0172-09-036</t>
  </si>
  <si>
    <t>0086-05-018</t>
  </si>
  <si>
    <t>DUVAL</t>
  </si>
  <si>
    <t>SH 359</t>
  </si>
  <si>
    <t>0221-01-074</t>
  </si>
  <si>
    <t>US 271</t>
  </si>
  <si>
    <t>1482-02-019</t>
  </si>
  <si>
    <t>FM 1550</t>
  </si>
  <si>
    <t>0328-06-030</t>
  </si>
  <si>
    <t>0915-00-178</t>
  </si>
  <si>
    <t>0320-05-015</t>
  </si>
  <si>
    <t>SL 363</t>
  </si>
  <si>
    <t>0593-01-120</t>
  </si>
  <si>
    <t>SH 321</t>
  </si>
  <si>
    <t>0248-01-077</t>
  </si>
  <si>
    <t>0915-00-226</t>
  </si>
  <si>
    <t>0209-01-063</t>
  </si>
  <si>
    <t>SL 2</t>
  </si>
  <si>
    <t>2452-02-115</t>
  </si>
  <si>
    <t>0833-03-035</t>
  </si>
  <si>
    <t>FM 1637</t>
  </si>
  <si>
    <t>0150-02-039</t>
  </si>
  <si>
    <t>LLANO</t>
  </si>
  <si>
    <t>SH 29</t>
  </si>
  <si>
    <t>0910-08-068</t>
  </si>
  <si>
    <t>1711-01-029</t>
  </si>
  <si>
    <t>FM 1769</t>
  </si>
  <si>
    <t>0515-06-024</t>
  </si>
  <si>
    <t>FM 957</t>
  </si>
  <si>
    <t>0139-03-040</t>
  </si>
  <si>
    <t>US 285</t>
  </si>
  <si>
    <t>1066-02-017</t>
  </si>
  <si>
    <t>PR 37</t>
  </si>
  <si>
    <t>2654-01-022</t>
  </si>
  <si>
    <t>FM 2661</t>
  </si>
  <si>
    <t>1202-03-014</t>
  </si>
  <si>
    <t>FM 1063</t>
  </si>
  <si>
    <t>0883-02-086</t>
  </si>
  <si>
    <t>FM 105</t>
  </si>
  <si>
    <t>0009-08-031</t>
  </si>
  <si>
    <t>SH 24</t>
  </si>
  <si>
    <t>0915-12-551</t>
  </si>
  <si>
    <t>0055-08-119</t>
  </si>
  <si>
    <t>0520-05-050</t>
  </si>
  <si>
    <t>SH 155</t>
  </si>
  <si>
    <t>0919-03-059</t>
  </si>
  <si>
    <t>0009-09-081</t>
  </si>
  <si>
    <t>0248-05-064</t>
  </si>
  <si>
    <t>1202-01-018</t>
  </si>
  <si>
    <t>FM 972</t>
  </si>
  <si>
    <t>0200-07-054</t>
  </si>
  <si>
    <t>0200-11-100</t>
  </si>
  <si>
    <t>0164-01-072</t>
  </si>
  <si>
    <t>0889-04-078</t>
  </si>
  <si>
    <t>FM 346</t>
  </si>
  <si>
    <t>0047-06-133</t>
  </si>
  <si>
    <t>0024-08-131</t>
  </si>
  <si>
    <t>0228-05-068</t>
  </si>
  <si>
    <t>US 385</t>
  </si>
  <si>
    <t>0292-02-040</t>
  </si>
  <si>
    <t>WINKLER</t>
  </si>
  <si>
    <t>SH 18</t>
  </si>
  <si>
    <t>0906-00-176</t>
  </si>
  <si>
    <t>0320-01-072</t>
  </si>
  <si>
    <t>3510-04-053</t>
  </si>
  <si>
    <t xml:space="preserve">APRIL    </t>
  </si>
  <si>
    <t>0905-00-096</t>
  </si>
  <si>
    <t>0043-07-111</t>
  </si>
  <si>
    <t>3572-01-006</t>
  </si>
  <si>
    <t>SS 6</t>
  </si>
  <si>
    <t>0164-04-160</t>
  </si>
  <si>
    <t>1188-02-107</t>
  </si>
  <si>
    <t>SL 250</t>
  </si>
  <si>
    <t>0366-01-076</t>
  </si>
  <si>
    <t>SL 82</t>
  </si>
  <si>
    <t>0596-02-037</t>
  </si>
  <si>
    <t>0015-04-067</t>
  </si>
  <si>
    <t>0009-13-171</t>
  </si>
  <si>
    <t>0083-03-055</t>
  </si>
  <si>
    <t>SH 154</t>
  </si>
  <si>
    <t>1429-01-033</t>
  </si>
  <si>
    <t>FM 2557</t>
  </si>
  <si>
    <t>0044-02-079</t>
  </si>
  <si>
    <t>CLAY</t>
  </si>
  <si>
    <t>0113-08-090</t>
  </si>
  <si>
    <t>0113-13-165</t>
  </si>
  <si>
    <t>0102-01-114</t>
  </si>
  <si>
    <t>SH 44</t>
  </si>
  <si>
    <t>0383-04-061</t>
  </si>
  <si>
    <t>KLEBERG</t>
  </si>
  <si>
    <t>SH 141</t>
  </si>
  <si>
    <t>0363-01-143</t>
  </si>
  <si>
    <t>SH 26</t>
  </si>
  <si>
    <t>0035-06-032</t>
  </si>
  <si>
    <t>MENARD</t>
  </si>
  <si>
    <t>0913-09-071</t>
  </si>
  <si>
    <t>0027-01-040</t>
  </si>
  <si>
    <t>COLORADO</t>
  </si>
  <si>
    <t>1042-01-032</t>
  </si>
  <si>
    <t>RM 474</t>
  </si>
  <si>
    <t>0632-04-034</t>
  </si>
  <si>
    <t>FM 9</t>
  </si>
  <si>
    <t>0150-01-028</t>
  </si>
  <si>
    <t>3256-02-089</t>
  </si>
  <si>
    <t>0700-03-142</t>
  </si>
  <si>
    <t>0008-07-035</t>
  </si>
  <si>
    <t>0014-02-051</t>
  </si>
  <si>
    <t>1639-01-014</t>
  </si>
  <si>
    <t>FM 1450</t>
  </si>
  <si>
    <t>0009-13-159</t>
  </si>
  <si>
    <t>0291-11-021</t>
  </si>
  <si>
    <t>SS 421</t>
  </si>
  <si>
    <t>0156-06-052</t>
  </si>
  <si>
    <t>0016-07-132</t>
  </si>
  <si>
    <t>0072-07-068</t>
  </si>
  <si>
    <t>0252-01-085</t>
  </si>
  <si>
    <t>BURNET</t>
  </si>
  <si>
    <t>0172-06-093</t>
  </si>
  <si>
    <t>SS 280</t>
  </si>
  <si>
    <t>0598-02-100</t>
  </si>
  <si>
    <t>0301-03-026</t>
  </si>
  <si>
    <t>FRIO</t>
  </si>
  <si>
    <t>SH 85</t>
  </si>
  <si>
    <t>0065-06-063</t>
  </si>
  <si>
    <t>HARDIN</t>
  </si>
  <si>
    <t>0920-03-034</t>
  </si>
  <si>
    <t>0924-06-450</t>
  </si>
  <si>
    <t>1414-01-019</t>
  </si>
  <si>
    <t>FM 528</t>
  </si>
  <si>
    <t>0221-02-026</t>
  </si>
  <si>
    <t>1200-01-027</t>
  </si>
  <si>
    <t>0924-06-457</t>
  </si>
  <si>
    <t>0037-03-083</t>
  </si>
  <si>
    <t>ZAVALA</t>
  </si>
  <si>
    <t>0086-14-061</t>
  </si>
  <si>
    <t>SL 20</t>
  </si>
  <si>
    <t>1176-02-019</t>
  </si>
  <si>
    <t>FM 899</t>
  </si>
  <si>
    <t>1606-01-034</t>
  </si>
  <si>
    <t>FM 1658</t>
  </si>
  <si>
    <t>0271-07-322</t>
  </si>
  <si>
    <t>0136-07-050</t>
  </si>
  <si>
    <t>BU 271B</t>
  </si>
  <si>
    <t>0006-01-100</t>
  </si>
  <si>
    <t>MITCHELL</t>
  </si>
  <si>
    <t>0006-15-034</t>
  </si>
  <si>
    <t>BI 20-M</t>
  </si>
  <si>
    <t>0392-01-073</t>
  </si>
  <si>
    <t>0500-01-150</t>
  </si>
  <si>
    <t>3621-01-014</t>
  </si>
  <si>
    <t>SL 79</t>
  </si>
  <si>
    <t>0014-07-103</t>
  </si>
  <si>
    <t>HILL</t>
  </si>
  <si>
    <t>SH 81</t>
  </si>
  <si>
    <t>0347-02-030</t>
  </si>
  <si>
    <t>0904-13-024</t>
  </si>
  <si>
    <t>0002-12-023</t>
  </si>
  <si>
    <t>0924-06-533</t>
  </si>
  <si>
    <t>0500-04-134</t>
  </si>
  <si>
    <t>0357-05-025</t>
  </si>
  <si>
    <t>ARMSTRONG</t>
  </si>
  <si>
    <t>SH 207</t>
  </si>
  <si>
    <t>0921-06-303</t>
  </si>
  <si>
    <t>0190-01-021</t>
  </si>
  <si>
    <t>FRANKLIN</t>
  </si>
  <si>
    <t>SH 37</t>
  </si>
  <si>
    <t xml:space="preserve">MAY      </t>
  </si>
  <si>
    <t>0901-19-181</t>
  </si>
  <si>
    <t>0901-29-087</t>
  </si>
  <si>
    <t>0143-08-091</t>
  </si>
  <si>
    <t>DE WITT</t>
  </si>
  <si>
    <t>0396-09-021</t>
  </si>
  <si>
    <t>RM 152</t>
  </si>
  <si>
    <t>0088-05-092</t>
  </si>
  <si>
    <t>VICTORIA</t>
  </si>
  <si>
    <t>1090-05-015</t>
  </si>
  <si>
    <t>CALHOUN</t>
  </si>
  <si>
    <t>FM 1593</t>
  </si>
  <si>
    <t>0016-01-125</t>
  </si>
  <si>
    <t>SL 275</t>
  </si>
  <si>
    <t>0273-04-036</t>
  </si>
  <si>
    <t>0118-08-074</t>
  </si>
  <si>
    <t>0716-02-042</t>
  </si>
  <si>
    <t>FM 109</t>
  </si>
  <si>
    <t>0222-05-048</t>
  </si>
  <si>
    <t>MARION</t>
  </si>
  <si>
    <t>SH 49</t>
  </si>
  <si>
    <t>0184-03-040</t>
  </si>
  <si>
    <t>0437-02-014</t>
  </si>
  <si>
    <t>0113-13-175</t>
  </si>
  <si>
    <t>0914-00-414</t>
  </si>
  <si>
    <t>0976-01-019</t>
  </si>
  <si>
    <t>FM 865</t>
  </si>
  <si>
    <t>0823-01-029</t>
  </si>
  <si>
    <t>FM 373</t>
  </si>
  <si>
    <t>0919-00-079</t>
  </si>
  <si>
    <t>CASS</t>
  </si>
  <si>
    <t>0045-08-038</t>
  </si>
  <si>
    <t>0400-02-053</t>
  </si>
  <si>
    <t>0901-27-048</t>
  </si>
  <si>
    <t>1690-01-120</t>
  </si>
  <si>
    <t>2552-03-054</t>
  </si>
  <si>
    <t>SL 375</t>
  </si>
  <si>
    <t>1187-01-029</t>
  </si>
  <si>
    <t>FM 929</t>
  </si>
  <si>
    <t>0043-20-021</t>
  </si>
  <si>
    <t>BU 287F</t>
  </si>
  <si>
    <t>0041-07-107</t>
  </si>
  <si>
    <t>0200-01-091</t>
  </si>
  <si>
    <t>2103-01-035</t>
  </si>
  <si>
    <t>RM 2243</t>
  </si>
  <si>
    <t>0561-01-024</t>
  </si>
  <si>
    <t>SH 274</t>
  </si>
  <si>
    <t>0220-05-069</t>
  </si>
  <si>
    <t>SH 48</t>
  </si>
  <si>
    <t>0910-16-039</t>
  </si>
  <si>
    <t>0910-16-140</t>
  </si>
  <si>
    <t>0007-03-092</t>
  </si>
  <si>
    <t>0180-10-083</t>
  </si>
  <si>
    <t>0051-09-120</t>
  </si>
  <si>
    <t>FM 3005</t>
  </si>
  <si>
    <t>0915-00-194</t>
  </si>
  <si>
    <t>0910-12-125</t>
  </si>
  <si>
    <t>0051-02-079</t>
  </si>
  <si>
    <t xml:space="preserve">JUNE     </t>
  </si>
  <si>
    <t>0044-11-002</t>
  </si>
  <si>
    <t>BU 287J</t>
  </si>
  <si>
    <t>0320-03-100</t>
  </si>
  <si>
    <t>0116-04-100</t>
  </si>
  <si>
    <t>0390-03-035</t>
  </si>
  <si>
    <t>SH 147</t>
  </si>
  <si>
    <t>1673-01-008</t>
  </si>
  <si>
    <t>FM 1653</t>
  </si>
  <si>
    <t>0006-18-058</t>
  </si>
  <si>
    <t>BI 20-R</t>
  </si>
  <si>
    <t>0908-19-027</t>
  </si>
  <si>
    <t>SCURRY</t>
  </si>
  <si>
    <t>1503-02-011</t>
  </si>
  <si>
    <t>FM 1584</t>
  </si>
  <si>
    <t>0632-04-032</t>
  </si>
  <si>
    <t>FM 451</t>
  </si>
  <si>
    <t>0389-13-059</t>
  </si>
  <si>
    <t>0055-08-122</t>
  </si>
  <si>
    <t>0137-10-025</t>
  </si>
  <si>
    <t>FM 174</t>
  </si>
  <si>
    <t>0042-03-042</t>
  </si>
  <si>
    <t>0047-09-036</t>
  </si>
  <si>
    <t>SH 5</t>
  </si>
  <si>
    <t>0063-06-098</t>
  </si>
  <si>
    <t>0117-07-040</t>
  </si>
  <si>
    <t>0175-02-093</t>
  </si>
  <si>
    <t>0009-04-061</t>
  </si>
  <si>
    <t>0271-14-231</t>
  </si>
  <si>
    <t>IH 610</t>
  </si>
  <si>
    <t>0382-02-036</t>
  </si>
  <si>
    <t>0909-38-080</t>
  </si>
  <si>
    <t>0063-04-061</t>
  </si>
  <si>
    <t>0086-20-022</t>
  </si>
  <si>
    <t>FM 665</t>
  </si>
  <si>
    <t>1755-01-019</t>
  </si>
  <si>
    <t>RM 1869</t>
  </si>
  <si>
    <t>3417-01-030</t>
  </si>
  <si>
    <t>0220-03-030</t>
  </si>
  <si>
    <t>0016-05-115</t>
  </si>
  <si>
    <t>0215-06-037</t>
  </si>
  <si>
    <t>SH 46</t>
  </si>
  <si>
    <t>0915-00-204</t>
  </si>
  <si>
    <t>0541-01-028</t>
  </si>
  <si>
    <t>1053-01-016</t>
  </si>
  <si>
    <t>HALL</t>
  </si>
  <si>
    <t>FM 658</t>
  </si>
  <si>
    <t>0374-08-021</t>
  </si>
  <si>
    <t>CULBERSON</t>
  </si>
  <si>
    <t>0174-04-033</t>
  </si>
  <si>
    <t>FM 100</t>
  </si>
  <si>
    <t>0901-29-082</t>
  </si>
  <si>
    <t>0914-00-426</t>
  </si>
  <si>
    <t>0825-02-021</t>
  </si>
  <si>
    <t>MCCULLOCH</t>
  </si>
  <si>
    <t>US 190</t>
  </si>
  <si>
    <t>1206-01-018</t>
  </si>
  <si>
    <t>LIVE OAK</t>
  </si>
  <si>
    <t>FM 1358</t>
  </si>
  <si>
    <t>1959-01-014</t>
  </si>
  <si>
    <t>FM 2049</t>
  </si>
  <si>
    <t>0067-06-052</t>
  </si>
  <si>
    <t>HALE</t>
  </si>
  <si>
    <t>2455-01-032</t>
  </si>
  <si>
    <t>FM 1417</t>
  </si>
  <si>
    <t>3199-01-008</t>
  </si>
  <si>
    <t>FM 2054</t>
  </si>
  <si>
    <t>0015-02-048</t>
  </si>
  <si>
    <t>0004-02-058</t>
  </si>
  <si>
    <t>WARD</t>
  </si>
  <si>
    <t>0139-02-025</t>
  </si>
  <si>
    <t>0906-00-177</t>
  </si>
  <si>
    <t>1188-02-084</t>
  </si>
  <si>
    <t>0015-09-173</t>
  </si>
  <si>
    <t>0918-47-176</t>
  </si>
  <si>
    <t>0002-12-025</t>
  </si>
  <si>
    <t>0008-16-046</t>
  </si>
  <si>
    <t>1310-03-026</t>
  </si>
  <si>
    <t>FM 2264</t>
  </si>
  <si>
    <t>0910-00-126</t>
  </si>
  <si>
    <t>0043-17-032</t>
  </si>
  <si>
    <t>0116-01-039</t>
  </si>
  <si>
    <t>0914-00-442</t>
  </si>
  <si>
    <t>0271-07-305</t>
  </si>
  <si>
    <t>0909-00-049</t>
  </si>
  <si>
    <t>1198-03-010</t>
  </si>
  <si>
    <t>FM 2670</t>
  </si>
  <si>
    <t>0043-05-108</t>
  </si>
  <si>
    <t>0002-01-055</t>
  </si>
  <si>
    <t>SH 20</t>
  </si>
  <si>
    <t>0039-17-201</t>
  </si>
  <si>
    <t>0909-38-079</t>
  </si>
  <si>
    <t>0025-07-065</t>
  </si>
  <si>
    <t>0030-07-019</t>
  </si>
  <si>
    <t>HEMPHILL</t>
  </si>
  <si>
    <t xml:space="preserve">JULY     </t>
  </si>
  <si>
    <t>0836-02-075</t>
  </si>
  <si>
    <t>SH 195</t>
  </si>
  <si>
    <t>2311-01-041</t>
  </si>
  <si>
    <t>SL 340</t>
  </si>
  <si>
    <t>1529-02-010</t>
  </si>
  <si>
    <t>FM 1607</t>
  </si>
  <si>
    <t>0011-08-026</t>
  </si>
  <si>
    <t>STEPHENS</t>
  </si>
  <si>
    <t>0596-01-021</t>
  </si>
  <si>
    <t>2263-02-098</t>
  </si>
  <si>
    <t>0403-02-019</t>
  </si>
  <si>
    <t>SAN JACINTO</t>
  </si>
  <si>
    <t>FM 224</t>
  </si>
  <si>
    <t>0533-01-020</t>
  </si>
  <si>
    <t>PR 4</t>
  </si>
  <si>
    <t>0341-04-070</t>
  </si>
  <si>
    <t>0117-01-052</t>
  </si>
  <si>
    <t>0081-05-044</t>
  </si>
  <si>
    <t>FM 3524</t>
  </si>
  <si>
    <t>0092-06-101</t>
  </si>
  <si>
    <t>0197-04-080</t>
  </si>
  <si>
    <t>0177-07-114</t>
  </si>
  <si>
    <t>IH 69</t>
  </si>
  <si>
    <t>0912-70-100</t>
  </si>
  <si>
    <t>0176-03-135</t>
  </si>
  <si>
    <t>0043-08-076</t>
  </si>
  <si>
    <t>0920-00-121</t>
  </si>
  <si>
    <t>3508-01-028</t>
  </si>
  <si>
    <t>SH 151</t>
  </si>
  <si>
    <t>0247-01-057</t>
  </si>
  <si>
    <t>0095-02-118</t>
  </si>
  <si>
    <t>0039-01-094</t>
  </si>
  <si>
    <t>STARR</t>
  </si>
  <si>
    <t>0907-00-186</t>
  </si>
  <si>
    <t>0978-01-034</t>
  </si>
  <si>
    <t>FM 646</t>
  </si>
  <si>
    <t>0176-08-024</t>
  </si>
  <si>
    <t>FM 324</t>
  </si>
  <si>
    <t>0769-01-028</t>
  </si>
  <si>
    <t>FM 197</t>
  </si>
  <si>
    <t>0914-00-438</t>
  </si>
  <si>
    <t>0021-06-027</t>
  </si>
  <si>
    <t>1842-01-016</t>
  </si>
  <si>
    <t>MARTIN</t>
  </si>
  <si>
    <t>FM 26</t>
  </si>
  <si>
    <t>0062-06-058</t>
  </si>
  <si>
    <t>0902-00-201</t>
  </si>
  <si>
    <t>0586-01-066</t>
  </si>
  <si>
    <t>SH 332</t>
  </si>
  <si>
    <t>0910-34-031</t>
  </si>
  <si>
    <t>0231-03-146</t>
  </si>
  <si>
    <t>0836-02-073</t>
  </si>
  <si>
    <t>0015-09-179</t>
  </si>
  <si>
    <t>0093-01-098</t>
  </si>
  <si>
    <t>0016-08-036</t>
  </si>
  <si>
    <t>SL 368</t>
  </si>
  <si>
    <t>0091-04-062</t>
  </si>
  <si>
    <t>0043-09-135</t>
  </si>
  <si>
    <t>IH 44</t>
  </si>
  <si>
    <t>0020-04-016</t>
  </si>
  <si>
    <t>JEFF DAVIS</t>
  </si>
  <si>
    <t>3510-05-042</t>
  </si>
  <si>
    <t>0042-07-067</t>
  </si>
  <si>
    <t>DONLEY</t>
  </si>
  <si>
    <t>0925-14-009</t>
  </si>
  <si>
    <t>COTTLE</t>
  </si>
  <si>
    <t>0092-14-096</t>
  </si>
  <si>
    <t>0093-02-021</t>
  </si>
  <si>
    <t>SH 14</t>
  </si>
  <si>
    <t>2121-04-086</t>
  </si>
  <si>
    <t>0014-07-104</t>
  </si>
  <si>
    <t>0015-14-091</t>
  </si>
  <si>
    <t>0945-03-009</t>
  </si>
  <si>
    <t>FM 3129</t>
  </si>
  <si>
    <t>0048-08-051</t>
  </si>
  <si>
    <t>FY_CMPL</t>
  </si>
  <si>
    <t>0075-03-021</t>
  </si>
  <si>
    <t xml:space="preserve">AUGUST   </t>
  </si>
  <si>
    <t>0906-00-192</t>
  </si>
  <si>
    <t>0028-11-179</t>
  </si>
  <si>
    <t>0200-04-024</t>
  </si>
  <si>
    <t>0976-01-040</t>
  </si>
  <si>
    <t>1309-01-033</t>
  </si>
  <si>
    <t>0909-22-177</t>
  </si>
  <si>
    <t>0904-00-173</t>
  </si>
  <si>
    <t>0902-00-210</t>
  </si>
  <si>
    <t>0028-02-091</t>
  </si>
  <si>
    <t>1414-05-014</t>
  </si>
  <si>
    <t>FM 1462</t>
  </si>
  <si>
    <t>0018-03-058</t>
  </si>
  <si>
    <t>0922-33-163</t>
  </si>
  <si>
    <t>0199-03-028</t>
  </si>
  <si>
    <t>0074-06-228</t>
  </si>
  <si>
    <t>2452-02-119</t>
  </si>
  <si>
    <t>0492-05-026</t>
  </si>
  <si>
    <t>0604-01-043</t>
  </si>
  <si>
    <t>MATAGORDA</t>
  </si>
  <si>
    <t>FM 2031</t>
  </si>
  <si>
    <t>0079-03-048</t>
  </si>
  <si>
    <t>0675-06-096</t>
  </si>
  <si>
    <t>WALKER</t>
  </si>
  <si>
    <t>0291-10-110</t>
  </si>
  <si>
    <t>SH 16</t>
  </si>
  <si>
    <t>0521-06-144</t>
  </si>
  <si>
    <t>0913-09-062</t>
  </si>
  <si>
    <t>0007-06-264</t>
  </si>
  <si>
    <t>2374-01-180</t>
  </si>
  <si>
    <t>0275-01-177</t>
  </si>
  <si>
    <t>IH 40</t>
  </si>
  <si>
    <t>0912-00-336</t>
  </si>
  <si>
    <t>0045-09-101</t>
  </si>
  <si>
    <t>0196-03-276</t>
  </si>
  <si>
    <t>0918-00-275</t>
  </si>
  <si>
    <t>0027-12-151</t>
  </si>
  <si>
    <t>0047-02-147</t>
  </si>
  <si>
    <t>SH 91</t>
  </si>
  <si>
    <t>0925-00-071</t>
  </si>
  <si>
    <t>2767-02-004</t>
  </si>
  <si>
    <t>FM 3519</t>
  </si>
  <si>
    <t>0016-19-024</t>
  </si>
  <si>
    <t>FM 482</t>
  </si>
  <si>
    <t>0025-02-210</t>
  </si>
  <si>
    <t>0218-01-096</t>
  </si>
  <si>
    <t>0049-09-079</t>
  </si>
  <si>
    <t>2121-02-159</t>
  </si>
  <si>
    <t>0045-11-038</t>
  </si>
  <si>
    <t>0133-07-029</t>
  </si>
  <si>
    <t>ARCHER</t>
  </si>
  <si>
    <t>0508-01-344</t>
  </si>
  <si>
    <t>0921-06-286</t>
  </si>
  <si>
    <t>0508-04-168</t>
  </si>
  <si>
    <t>0011-07-051</t>
  </si>
  <si>
    <t>0521-05-145</t>
  </si>
  <si>
    <t>0056-02-033</t>
  </si>
  <si>
    <t>2561-01-011</t>
  </si>
  <si>
    <t>0905-00-092</t>
  </si>
  <si>
    <t>0064-03-021</t>
  </si>
  <si>
    <t>0911-00-078</t>
  </si>
  <si>
    <t>0231-03-143</t>
  </si>
  <si>
    <t>2121-04-098</t>
  </si>
  <si>
    <t>0114-04-069</t>
  </si>
  <si>
    <t>0135-03-050</t>
  </si>
  <si>
    <t>0197-02-126</t>
  </si>
  <si>
    <t>1567-02-031</t>
  </si>
  <si>
    <t>FM 423</t>
  </si>
  <si>
    <t>0586-01-067</t>
  </si>
  <si>
    <t>0206-07-062</t>
  </si>
  <si>
    <t>1390-03-005</t>
  </si>
  <si>
    <t>FM 1254</t>
  </si>
  <si>
    <t>0858-02-021</t>
  </si>
  <si>
    <t>FM 908</t>
  </si>
  <si>
    <t>0366-06-042</t>
  </si>
  <si>
    <t>SH 123</t>
  </si>
  <si>
    <t>0009-03-045</t>
  </si>
  <si>
    <t>0047-14-084</t>
  </si>
  <si>
    <t>1603-03-040</t>
  </si>
  <si>
    <t>FM 1709</t>
  </si>
  <si>
    <t>0905-00-095</t>
  </si>
  <si>
    <t>0937-02-030</t>
  </si>
  <si>
    <t>3240-01-019</t>
  </si>
  <si>
    <t>SL 564</t>
  </si>
  <si>
    <t>0169-03-036</t>
  </si>
  <si>
    <t>0909-38-082</t>
  </si>
  <si>
    <t>0043-06-088</t>
  </si>
  <si>
    <t>FM 2862</t>
  </si>
  <si>
    <t>0816-05-022</t>
  </si>
  <si>
    <t>OVER/UNDER SCHEDULE</t>
  </si>
  <si>
    <t>BUDGET = CONTRACT AWARD PLUS CHANGE ORDERS</t>
  </si>
  <si>
    <t>SCHEDULE = CONTRACT DAYS PLUS DAYS ADDED</t>
  </si>
  <si>
    <t>Required Reporting per Texas Transportation Code §201.812 –</t>
  </si>
  <si>
    <t>OVER/UNDER BUDGET</t>
  </si>
  <si>
    <t>Highway Construction Projects Completed March 1, 2020–August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</si>
</sst>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0_);[Red]\(&quot;$&quot;#,##0.000\)"/>
    <numFmt numFmtId="166" formatCode="0.00_);[Red]\(0.0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4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center"/>
    </xf>
    <xf numFmtId="0" fontId="0" fillId="0" borderId="0" xfId="0" applyBorder="1"/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0" fillId="0" borderId="0" xfId="0" applyFont="1"/>
    <xf numFmtId="1" fontId="26" fillId="0" borderId="11" xfId="0" applyNumberFormat="1" applyFont="1" applyBorder="1" applyAlignment="1">
      <alignment horizontal="center" vertical="center"/>
    </xf>
    <xf numFmtId="3" fontId="26" fillId="0" borderId="11" xfId="0" applyNumberFormat="1" applyFont="1" applyBorder="1"/>
    <xf numFmtId="10" fontId="26" fillId="0" borderId="11" xfId="1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right" vertical="center"/>
    </xf>
    <xf numFmtId="165" fontId="26" fillId="0" borderId="11" xfId="0" applyNumberFormat="1" applyFont="1" applyBorder="1"/>
    <xf numFmtId="10" fontId="26" fillId="0" borderId="11" xfId="1" applyNumberFormat="1" applyFont="1" applyBorder="1"/>
    <xf numFmtId="6" fontId="26" fillId="0" borderId="11" xfId="0" applyNumberFormat="1" applyFont="1" applyBorder="1"/>
    <xf numFmtId="8" fontId="26" fillId="0" borderId="11" xfId="0" applyNumberFormat="1" applyFont="1" applyBorder="1"/>
    <xf numFmtId="0" fontId="0" fillId="0" borderId="11" xfId="0" applyBorder="1"/>
    <xf numFmtId="165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6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6" fillId="0" borderId="11" xfId="0" applyNumberFormat="1" applyFont="1" applyFill="1" applyBorder="1"/>
    <xf numFmtId="10" fontId="26" fillId="0" borderId="11" xfId="1" applyNumberFormat="1" applyFont="1" applyFill="1" applyBorder="1" applyAlignment="1">
      <alignment horizontal="center" vertical="center"/>
    </xf>
    <xf numFmtId="3" fontId="26" fillId="34" borderId="11" xfId="0" applyNumberFormat="1" applyFont="1" applyFill="1" applyBorder="1"/>
    <xf numFmtId="10" fontId="26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6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1" xfId="0" quotePrefix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0" fontId="31" fillId="0" borderId="0" xfId="0" applyNumberFormat="1" applyFont="1"/>
    <xf numFmtId="0" fontId="33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left"/>
    </xf>
    <xf numFmtId="49" fontId="0" fillId="0" borderId="14" xfId="0" applyNumberFormat="1" applyBorder="1"/>
    <xf numFmtId="0" fontId="31" fillId="0" borderId="0" xfId="0" applyNumberFormat="1" applyFont="1"/>
    <xf numFmtId="0" fontId="32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5" fillId="0" borderId="0" xfId="0" applyNumberFormat="1" applyFont="1" applyAlignment="1">
      <alignment horizontal="center"/>
    </xf>
    <xf numFmtId="0" fontId="35" fillId="0" borderId="0" xfId="0" applyFont="1"/>
    <xf numFmtId="0" fontId="34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</cellXfs>
  <cellStyles count="7824">
    <cellStyle name="20% - Accent1 10" xfId="2"/>
    <cellStyle name="20% - Accent1 11" xfId="3"/>
    <cellStyle name="20% - Accent1 12" xfId="4"/>
    <cellStyle name="20% - Accent1 2" xfId="5"/>
    <cellStyle name="20% - Accent1 2 2" xfId="6"/>
    <cellStyle name="20% - Accent1 2 2 2" xfId="7"/>
    <cellStyle name="20% - Accent1 2 2 2 2" xfId="8"/>
    <cellStyle name="20% - Accent1 2 2 3" xfId="9"/>
    <cellStyle name="20% - Accent1 2 3" xfId="10"/>
    <cellStyle name="20% - Accent1 2 3 2" xfId="11"/>
    <cellStyle name="20% - Accent1 2 3 2 2" xfId="12"/>
    <cellStyle name="20% - Accent1 2 3 3" xfId="13"/>
    <cellStyle name="20% - Accent1 2 4" xfId="14"/>
    <cellStyle name="20% - Accent1 2 4 2" xfId="15"/>
    <cellStyle name="20% - Accent1 2 5" xfId="16"/>
    <cellStyle name="20% - Accent1 2 5 2" xfId="17"/>
    <cellStyle name="20% - Accent1 2 6" xfId="18"/>
    <cellStyle name="20% - Accent1 3" xfId="19"/>
    <cellStyle name="20% - Accent1 3 2" xfId="20"/>
    <cellStyle name="20% - Accent1 3 2 2" xfId="21"/>
    <cellStyle name="20% - Accent1 3 3" xfId="22"/>
    <cellStyle name="20% - Accent1 4" xfId="23"/>
    <cellStyle name="20% - Accent1 4 2" xfId="24"/>
    <cellStyle name="20% - Accent1 4 2 2" xfId="25"/>
    <cellStyle name="20% - Accent1 4 3" xfId="26"/>
    <cellStyle name="20% - Accent1 5" xfId="27"/>
    <cellStyle name="20% - Accent1 5 2" xfId="28"/>
    <cellStyle name="20% - Accent1 6" xfId="29"/>
    <cellStyle name="20% - Accent1 6 2" xfId="30"/>
    <cellStyle name="20% - Accent1 7" xfId="31"/>
    <cellStyle name="20% - Accent1 7 2" xfId="32"/>
    <cellStyle name="20% - Accent1 8" xfId="33"/>
    <cellStyle name="20% - Accent1 8 2" xfId="34"/>
    <cellStyle name="20% - Accent1 9" xfId="35"/>
    <cellStyle name="20% - Accent2 10" xfId="36"/>
    <cellStyle name="20% - Accent2 11" xfId="37"/>
    <cellStyle name="20% - Accent2 12" xfId="38"/>
    <cellStyle name="20% - Accent2 2" xfId="39"/>
    <cellStyle name="20% - Accent2 2 2" xfId="40"/>
    <cellStyle name="20% - Accent2 2 2 2" xfId="41"/>
    <cellStyle name="20% - Accent2 2 2 2 2" xfId="42"/>
    <cellStyle name="20% - Accent2 2 2 3" xfId="43"/>
    <cellStyle name="20% - Accent2 2 3" xfId="44"/>
    <cellStyle name="20% - Accent2 2 3 2" xfId="45"/>
    <cellStyle name="20% - Accent2 2 3 2 2" xfId="46"/>
    <cellStyle name="20% - Accent2 2 3 3" xfId="47"/>
    <cellStyle name="20% - Accent2 2 4" xfId="48"/>
    <cellStyle name="20% - Accent2 2 4 2" xfId="49"/>
    <cellStyle name="20% - Accent2 2 5" xfId="50"/>
    <cellStyle name="20% - Accent2 2 5 2" xfId="51"/>
    <cellStyle name="20% - Accent2 2 6" xfId="52"/>
    <cellStyle name="20% - Accent2 3" xfId="53"/>
    <cellStyle name="20% - Accent2 3 2" xfId="54"/>
    <cellStyle name="20% - Accent2 3 2 2" xfId="55"/>
    <cellStyle name="20% - Accent2 3 3" xfId="56"/>
    <cellStyle name="20% - Accent2 4" xfId="57"/>
    <cellStyle name="20% - Accent2 4 2" xfId="58"/>
    <cellStyle name="20% - Accent2 4 2 2" xfId="59"/>
    <cellStyle name="20% - Accent2 4 3" xfId="60"/>
    <cellStyle name="20% - Accent2 5" xfId="61"/>
    <cellStyle name="20% - Accent2 5 2" xfId="62"/>
    <cellStyle name="20% - Accent2 6" xfId="63"/>
    <cellStyle name="20% - Accent2 6 2" xfId="64"/>
    <cellStyle name="20% - Accent2 7" xfId="65"/>
    <cellStyle name="20% - Accent2 7 2" xfId="66"/>
    <cellStyle name="20% - Accent2 8" xfId="67"/>
    <cellStyle name="20% - Accent2 8 2" xfId="68"/>
    <cellStyle name="20% - Accent2 9" xfId="69"/>
    <cellStyle name="20% - Accent3 10" xfId="70"/>
    <cellStyle name="20% - Accent3 11" xfId="71"/>
    <cellStyle name="20% - Accent3 12" xfId="72"/>
    <cellStyle name="20% - Accent3 2" xfId="73"/>
    <cellStyle name="20% - Accent3 2 2" xfId="74"/>
    <cellStyle name="20% - Accent3 2 2 2" xfId="75"/>
    <cellStyle name="20% - Accent3 2 2 2 2" xfId="76"/>
    <cellStyle name="20% - Accent3 2 2 3" xfId="77"/>
    <cellStyle name="20% - Accent3 2 3" xfId="78"/>
    <cellStyle name="20% - Accent3 2 3 2" xfId="79"/>
    <cellStyle name="20% - Accent3 2 3 2 2" xfId="80"/>
    <cellStyle name="20% - Accent3 2 3 3" xfId="81"/>
    <cellStyle name="20% - Accent3 2 4" xfId="82"/>
    <cellStyle name="20% - Accent3 2 4 2" xfId="83"/>
    <cellStyle name="20% - Accent3 2 5" xfId="84"/>
    <cellStyle name="20% - Accent3 2 5 2" xfId="85"/>
    <cellStyle name="20% - Accent3 2 6" xfId="86"/>
    <cellStyle name="20% - Accent3 3" xfId="87"/>
    <cellStyle name="20% - Accent3 3 2" xfId="88"/>
    <cellStyle name="20% - Accent3 3 2 2" xfId="89"/>
    <cellStyle name="20% - Accent3 3 3" xfId="90"/>
    <cellStyle name="20% - Accent3 4" xfId="91"/>
    <cellStyle name="20% - Accent3 4 2" xfId="92"/>
    <cellStyle name="20% - Accent3 4 2 2" xfId="93"/>
    <cellStyle name="20% - Accent3 4 3" xfId="94"/>
    <cellStyle name="20% - Accent3 5" xfId="95"/>
    <cellStyle name="20% - Accent3 5 2" xfId="96"/>
    <cellStyle name="20% - Accent3 6" xfId="97"/>
    <cellStyle name="20% - Accent3 6 2" xfId="98"/>
    <cellStyle name="20% - Accent3 7" xfId="99"/>
    <cellStyle name="20% - Accent3 7 2" xfId="100"/>
    <cellStyle name="20% - Accent3 8" xfId="101"/>
    <cellStyle name="20% - Accent3 8 2" xfId="102"/>
    <cellStyle name="20% - Accent3 9" xfId="103"/>
    <cellStyle name="20% - Accent4 10" xfId="104"/>
    <cellStyle name="20% - Accent4 11" xfId="105"/>
    <cellStyle name="20% - Accent4 12" xfId="106"/>
    <cellStyle name="20% - Accent4 2" xfId="107"/>
    <cellStyle name="20% - Accent4 2 2" xfId="108"/>
    <cellStyle name="20% - Accent4 2 2 2" xfId="109"/>
    <cellStyle name="20% - Accent4 2 2 2 2" xfId="110"/>
    <cellStyle name="20% - Accent4 2 2 3" xfId="111"/>
    <cellStyle name="20% - Accent4 2 3" xfId="112"/>
    <cellStyle name="20% - Accent4 2 3 2" xfId="113"/>
    <cellStyle name="20% - Accent4 2 3 2 2" xfId="114"/>
    <cellStyle name="20% - Accent4 2 3 3" xfId="115"/>
    <cellStyle name="20% - Accent4 2 4" xfId="116"/>
    <cellStyle name="20% - Accent4 2 4 2" xfId="117"/>
    <cellStyle name="20% - Accent4 2 5" xfId="118"/>
    <cellStyle name="20% - Accent4 2 5 2" xfId="119"/>
    <cellStyle name="20% - Accent4 2 6" xfId="120"/>
    <cellStyle name="20% - Accent4 3" xfId="121"/>
    <cellStyle name="20% - Accent4 3 2" xfId="122"/>
    <cellStyle name="20% - Accent4 3 2 2" xfId="123"/>
    <cellStyle name="20% - Accent4 3 3" xfId="124"/>
    <cellStyle name="20% - Accent4 4" xfId="125"/>
    <cellStyle name="20% - Accent4 4 2" xfId="126"/>
    <cellStyle name="20% - Accent4 4 2 2" xfId="127"/>
    <cellStyle name="20% - Accent4 4 3" xfId="128"/>
    <cellStyle name="20% - Accent4 5" xfId="129"/>
    <cellStyle name="20% - Accent4 5 2" xfId="130"/>
    <cellStyle name="20% - Accent4 6" xfId="131"/>
    <cellStyle name="20% - Accent4 6 2" xfId="132"/>
    <cellStyle name="20% - Accent4 7" xfId="133"/>
    <cellStyle name="20% - Accent4 7 2" xfId="134"/>
    <cellStyle name="20% - Accent4 8" xfId="135"/>
    <cellStyle name="20% - Accent4 8 2" xfId="136"/>
    <cellStyle name="20% - Accent4 9" xfId="137"/>
    <cellStyle name="20% - Accent5 10" xfId="138"/>
    <cellStyle name="20% - Accent5 11" xfId="139"/>
    <cellStyle name="20% - Accent5 12" xfId="140"/>
    <cellStyle name="20% - Accent5 2" xfId="141"/>
    <cellStyle name="20% - Accent5 2 2" xfId="142"/>
    <cellStyle name="20% - Accent5 2 2 2" xfId="143"/>
    <cellStyle name="20% - Accent5 2 2 2 2" xfId="144"/>
    <cellStyle name="20% - Accent5 2 2 3" xfId="145"/>
    <cellStyle name="20% - Accent5 2 3" xfId="146"/>
    <cellStyle name="20% - Accent5 2 3 2" xfId="147"/>
    <cellStyle name="20% - Accent5 2 3 2 2" xfId="148"/>
    <cellStyle name="20% - Accent5 2 3 3" xfId="149"/>
    <cellStyle name="20% - Accent5 2 4" xfId="150"/>
    <cellStyle name="20% - Accent5 2 4 2" xfId="151"/>
    <cellStyle name="20% - Accent5 2 5" xfId="152"/>
    <cellStyle name="20% - Accent5 2 5 2" xfId="153"/>
    <cellStyle name="20% - Accent5 2 6" xfId="154"/>
    <cellStyle name="20% - Accent5 3" xfId="155"/>
    <cellStyle name="20% - Accent5 3 2" xfId="156"/>
    <cellStyle name="20% - Accent5 3 2 2" xfId="157"/>
    <cellStyle name="20% - Accent5 3 3" xfId="158"/>
    <cellStyle name="20% - Accent5 4" xfId="159"/>
    <cellStyle name="20% - Accent5 4 2" xfId="160"/>
    <cellStyle name="20% - Accent5 4 2 2" xfId="161"/>
    <cellStyle name="20% - Accent5 4 3" xfId="162"/>
    <cellStyle name="20% - Accent5 5" xfId="163"/>
    <cellStyle name="20% - Accent5 5 2" xfId="164"/>
    <cellStyle name="20% - Accent5 6" xfId="165"/>
    <cellStyle name="20% - Accent5 6 2" xfId="166"/>
    <cellStyle name="20% - Accent5 7" xfId="167"/>
    <cellStyle name="20% - Accent5 7 2" xfId="168"/>
    <cellStyle name="20% - Accent5 8" xfId="169"/>
    <cellStyle name="20% - Accent5 8 2" xfId="170"/>
    <cellStyle name="20% - Accent5 9" xfId="171"/>
    <cellStyle name="20% - Accent6 10" xfId="172"/>
    <cellStyle name="20% - Accent6 11" xfId="173"/>
    <cellStyle name="20% - Accent6 12" xfId="174"/>
    <cellStyle name="20% - Accent6 2" xfId="175"/>
    <cellStyle name="20% - Accent6 2 2" xfId="176"/>
    <cellStyle name="20% - Accent6 2 2 2" xfId="177"/>
    <cellStyle name="20% - Accent6 2 2 2 2" xfId="178"/>
    <cellStyle name="20% - Accent6 2 2 3" xfId="179"/>
    <cellStyle name="20% - Accent6 2 3" xfId="180"/>
    <cellStyle name="20% - Accent6 2 3 2" xfId="181"/>
    <cellStyle name="20% - Accent6 2 3 2 2" xfId="182"/>
    <cellStyle name="20% - Accent6 2 3 3" xfId="183"/>
    <cellStyle name="20% - Accent6 2 4" xfId="184"/>
    <cellStyle name="20% - Accent6 2 4 2" xfId="185"/>
    <cellStyle name="20% - Accent6 2 5" xfId="186"/>
    <cellStyle name="20% - Accent6 2 5 2" xfId="187"/>
    <cellStyle name="20% - Accent6 2 6" xfId="188"/>
    <cellStyle name="20% - Accent6 3" xfId="189"/>
    <cellStyle name="20% - Accent6 3 2" xfId="190"/>
    <cellStyle name="20% - Accent6 3 2 2" xfId="191"/>
    <cellStyle name="20% - Accent6 3 3" xfId="192"/>
    <cellStyle name="20% - Accent6 4" xfId="193"/>
    <cellStyle name="20% - Accent6 4 2" xfId="194"/>
    <cellStyle name="20% - Accent6 4 2 2" xfId="195"/>
    <cellStyle name="20% - Accent6 4 3" xfId="196"/>
    <cellStyle name="20% - Accent6 5" xfId="197"/>
    <cellStyle name="20% - Accent6 5 2" xfId="198"/>
    <cellStyle name="20% - Accent6 6" xfId="199"/>
    <cellStyle name="20% - Accent6 6 2" xfId="200"/>
    <cellStyle name="20% - Accent6 7" xfId="201"/>
    <cellStyle name="20% - Accent6 7 2" xfId="202"/>
    <cellStyle name="20% - Accent6 8" xfId="203"/>
    <cellStyle name="20% - Accent6 8 2" xfId="204"/>
    <cellStyle name="20% - Accent6 9" xfId="205"/>
    <cellStyle name="40% - Accent1 10" xfId="206"/>
    <cellStyle name="40% - Accent1 11" xfId="207"/>
    <cellStyle name="40% - Accent1 12" xfId="208"/>
    <cellStyle name="40% - Accent1 2" xfId="209"/>
    <cellStyle name="40% - Accent1 2 2" xfId="210"/>
    <cellStyle name="40% - Accent1 2 2 2" xfId="211"/>
    <cellStyle name="40% - Accent1 2 2 2 2" xfId="212"/>
    <cellStyle name="40% - Accent1 2 2 3" xfId="213"/>
    <cellStyle name="40% - Accent1 2 3" xfId="214"/>
    <cellStyle name="40% - Accent1 2 3 2" xfId="215"/>
    <cellStyle name="40% - Accent1 2 3 2 2" xfId="216"/>
    <cellStyle name="40% - Accent1 2 3 3" xfId="217"/>
    <cellStyle name="40% - Accent1 2 4" xfId="218"/>
    <cellStyle name="40% - Accent1 2 4 2" xfId="219"/>
    <cellStyle name="40% - Accent1 2 5" xfId="220"/>
    <cellStyle name="40% - Accent1 2 5 2" xfId="221"/>
    <cellStyle name="40% - Accent1 2 6" xfId="222"/>
    <cellStyle name="40% - Accent1 3" xfId="223"/>
    <cellStyle name="40% - Accent1 3 2" xfId="224"/>
    <cellStyle name="40% - Accent1 3 2 2" xfId="225"/>
    <cellStyle name="40% - Accent1 3 3" xfId="226"/>
    <cellStyle name="40% - Accent1 4" xfId="227"/>
    <cellStyle name="40% - Accent1 4 2" xfId="228"/>
    <cellStyle name="40% - Accent1 4 2 2" xfId="229"/>
    <cellStyle name="40% - Accent1 4 3" xfId="230"/>
    <cellStyle name="40% - Accent1 5" xfId="231"/>
    <cellStyle name="40% - Accent1 5 2" xfId="232"/>
    <cellStyle name="40% - Accent1 6" xfId="233"/>
    <cellStyle name="40% - Accent1 6 2" xfId="234"/>
    <cellStyle name="40% - Accent1 7" xfId="235"/>
    <cellStyle name="40% - Accent1 7 2" xfId="236"/>
    <cellStyle name="40% - Accent1 8" xfId="237"/>
    <cellStyle name="40% - Accent1 8 2" xfId="238"/>
    <cellStyle name="40% - Accent1 9" xfId="239"/>
    <cellStyle name="40% - Accent2 10" xfId="240"/>
    <cellStyle name="40% - Accent2 11" xfId="241"/>
    <cellStyle name="40% - Accent2 12" xfId="242"/>
    <cellStyle name="40% - Accent2 2" xfId="243"/>
    <cellStyle name="40% - Accent2 2 2" xfId="244"/>
    <cellStyle name="40% - Accent2 2 2 2" xfId="245"/>
    <cellStyle name="40% - Accent2 2 2 2 2" xfId="246"/>
    <cellStyle name="40% - Accent2 2 2 3" xfId="247"/>
    <cellStyle name="40% - Accent2 2 3" xfId="248"/>
    <cellStyle name="40% - Accent2 2 3 2" xfId="249"/>
    <cellStyle name="40% - Accent2 2 3 2 2" xfId="250"/>
    <cellStyle name="40% - Accent2 2 3 3" xfId="251"/>
    <cellStyle name="40% - Accent2 2 4" xfId="252"/>
    <cellStyle name="40% - Accent2 2 4 2" xfId="253"/>
    <cellStyle name="40% - Accent2 2 5" xfId="254"/>
    <cellStyle name="40% - Accent2 2 5 2" xfId="255"/>
    <cellStyle name="40% - Accent2 2 6" xfId="256"/>
    <cellStyle name="40% - Accent2 3" xfId="257"/>
    <cellStyle name="40% - Accent2 3 2" xfId="258"/>
    <cellStyle name="40% - Accent2 3 2 2" xfId="259"/>
    <cellStyle name="40% - Accent2 3 3" xfId="260"/>
    <cellStyle name="40% - Accent2 4" xfId="261"/>
    <cellStyle name="40% - Accent2 4 2" xfId="262"/>
    <cellStyle name="40% - Accent2 4 2 2" xfId="263"/>
    <cellStyle name="40% - Accent2 4 3" xfId="264"/>
    <cellStyle name="40% - Accent2 5" xfId="265"/>
    <cellStyle name="40% - Accent2 5 2" xfId="266"/>
    <cellStyle name="40% - Accent2 6" xfId="267"/>
    <cellStyle name="40% - Accent2 6 2" xfId="268"/>
    <cellStyle name="40% - Accent2 7" xfId="269"/>
    <cellStyle name="40% - Accent2 7 2" xfId="270"/>
    <cellStyle name="40% - Accent2 8" xfId="271"/>
    <cellStyle name="40% - Accent2 8 2" xfId="272"/>
    <cellStyle name="40% - Accent2 9" xfId="273"/>
    <cellStyle name="40% - Accent3 10" xfId="274"/>
    <cellStyle name="40% - Accent3 11" xfId="275"/>
    <cellStyle name="40% - Accent3 12" xfId="276"/>
    <cellStyle name="40% - Accent3 2" xfId="277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3 2 2" xfId="284"/>
    <cellStyle name="40% - Accent3 2 3 3" xfId="285"/>
    <cellStyle name="40% - Accent3 2 4" xfId="286"/>
    <cellStyle name="40% - Accent3 2 4 2" xfId="287"/>
    <cellStyle name="40% - Accent3 2 5" xfId="288"/>
    <cellStyle name="40% - Accent3 2 5 2" xfId="289"/>
    <cellStyle name="40% - Accent3 2 6" xfId="290"/>
    <cellStyle name="40% - Accent3 3" xfId="291"/>
    <cellStyle name="40% - Accent3 3 2" xfId="292"/>
    <cellStyle name="40% - Accent3 3 2 2" xfId="293"/>
    <cellStyle name="40% - Accent3 3 3" xfId="294"/>
    <cellStyle name="40% - Accent3 4" xfId="295"/>
    <cellStyle name="40% - Accent3 4 2" xfId="296"/>
    <cellStyle name="40% - Accent3 4 2 2" xfId="297"/>
    <cellStyle name="40% - Accent3 4 3" xfId="298"/>
    <cellStyle name="40% - Accent3 5" xfId="299"/>
    <cellStyle name="40% - Accent3 5 2" xfId="300"/>
    <cellStyle name="40% - Accent3 6" xfId="301"/>
    <cellStyle name="40% - Accent3 6 2" xfId="302"/>
    <cellStyle name="40% - Accent3 7" xfId="303"/>
    <cellStyle name="40% - Accent3 7 2" xfId="304"/>
    <cellStyle name="40% - Accent3 8" xfId="305"/>
    <cellStyle name="40% - Accent3 8 2" xfId="306"/>
    <cellStyle name="40% - Accent3 9" xfId="307"/>
    <cellStyle name="40% - Accent4 10" xfId="308"/>
    <cellStyle name="40% - Accent4 11" xfId="309"/>
    <cellStyle name="40% - Accent4 12" xfId="310"/>
    <cellStyle name="40% - Accent4 2" xfId="311"/>
    <cellStyle name="40% - Accent4 2 2" xfId="312"/>
    <cellStyle name="40% - Accent4 2 2 2" xfId="313"/>
    <cellStyle name="40% - Accent4 2 2 2 2" xfId="314"/>
    <cellStyle name="40% - Accent4 2 2 3" xfId="315"/>
    <cellStyle name="40% - Accent4 2 3" xfId="316"/>
    <cellStyle name="40% - Accent4 2 3 2" xfId="317"/>
    <cellStyle name="40% - Accent4 2 3 2 2" xfId="318"/>
    <cellStyle name="40% - Accent4 2 3 3" xfId="319"/>
    <cellStyle name="40% - Accent4 2 4" xfId="320"/>
    <cellStyle name="40% - Accent4 2 4 2" xfId="321"/>
    <cellStyle name="40% - Accent4 2 5" xfId="322"/>
    <cellStyle name="40% - Accent4 2 5 2" xfId="323"/>
    <cellStyle name="40% - Accent4 2 6" xfId="324"/>
    <cellStyle name="40% - Accent4 3" xfId="325"/>
    <cellStyle name="40% - Accent4 3 2" xfId="326"/>
    <cellStyle name="40% - Accent4 3 2 2" xfId="327"/>
    <cellStyle name="40% - Accent4 3 3" xfId="328"/>
    <cellStyle name="40% - Accent4 4" xfId="329"/>
    <cellStyle name="40% - Accent4 4 2" xfId="330"/>
    <cellStyle name="40% - Accent4 4 2 2" xfId="331"/>
    <cellStyle name="40% - Accent4 4 3" xfId="332"/>
    <cellStyle name="40% - Accent4 5" xfId="333"/>
    <cellStyle name="40% - Accent4 5 2" xfId="334"/>
    <cellStyle name="40% - Accent4 6" xfId="335"/>
    <cellStyle name="40% - Accent4 6 2" xfId="336"/>
    <cellStyle name="40% - Accent4 7" xfId="337"/>
    <cellStyle name="40% - Accent4 7 2" xfId="338"/>
    <cellStyle name="40% - Accent4 8" xfId="339"/>
    <cellStyle name="40% - Accent4 8 2" xfId="340"/>
    <cellStyle name="40% - Accent4 9" xfId="341"/>
    <cellStyle name="40% - Accent5 10" xfId="342"/>
    <cellStyle name="40% - Accent5 11" xfId="343"/>
    <cellStyle name="40% - Accent5 12" xfId="344"/>
    <cellStyle name="40% - Accent5 2" xfId="345"/>
    <cellStyle name="40% - Accent5 2 2" xfId="346"/>
    <cellStyle name="40% - Accent5 2 2 2" xfId="347"/>
    <cellStyle name="40% - Accent5 2 2 2 2" xfId="348"/>
    <cellStyle name="40% - Accent5 2 2 3" xfId="349"/>
    <cellStyle name="40% - Accent5 2 3" xfId="350"/>
    <cellStyle name="40% - Accent5 2 3 2" xfId="351"/>
    <cellStyle name="40% - Accent5 2 3 2 2" xfId="352"/>
    <cellStyle name="40% - Accent5 2 3 3" xfId="353"/>
    <cellStyle name="40% - Accent5 2 4" xfId="354"/>
    <cellStyle name="40% - Accent5 2 4 2" xfId="355"/>
    <cellStyle name="40% - Accent5 2 5" xfId="356"/>
    <cellStyle name="40% - Accent5 2 5 2" xfId="357"/>
    <cellStyle name="40% - Accent5 2 6" xfId="358"/>
    <cellStyle name="40% - Accent5 3" xfId="359"/>
    <cellStyle name="40% - Accent5 3 2" xfId="360"/>
    <cellStyle name="40% - Accent5 3 2 2" xfId="361"/>
    <cellStyle name="40% - Accent5 3 3" xfId="362"/>
    <cellStyle name="40% - Accent5 4" xfId="363"/>
    <cellStyle name="40% - Accent5 4 2" xfId="364"/>
    <cellStyle name="40% - Accent5 4 2 2" xfId="365"/>
    <cellStyle name="40% - Accent5 4 3" xfId="366"/>
    <cellStyle name="40% - Accent5 5" xfId="367"/>
    <cellStyle name="40% - Accent5 5 2" xfId="368"/>
    <cellStyle name="40% - Accent5 6" xfId="369"/>
    <cellStyle name="40% - Accent5 6 2" xfId="370"/>
    <cellStyle name="40% - Accent5 7" xfId="371"/>
    <cellStyle name="40% - Accent5 7 2" xfId="372"/>
    <cellStyle name="40% - Accent5 8" xfId="373"/>
    <cellStyle name="40% - Accent5 8 2" xfId="374"/>
    <cellStyle name="40% - Accent5 9" xfId="375"/>
    <cellStyle name="40% - Accent6 10" xfId="376"/>
    <cellStyle name="40% - Accent6 11" xfId="377"/>
    <cellStyle name="40% - Accent6 12" xfId="378"/>
    <cellStyle name="40% - Accent6 2" xfId="379"/>
    <cellStyle name="40% - Accent6 2 2" xfId="380"/>
    <cellStyle name="40% - Accent6 2 2 2" xfId="381"/>
    <cellStyle name="40% - Accent6 2 2 2 2" xfId="382"/>
    <cellStyle name="40% - Accent6 2 2 3" xfId="383"/>
    <cellStyle name="40% - Accent6 2 3" xfId="384"/>
    <cellStyle name="40% - Accent6 2 3 2" xfId="385"/>
    <cellStyle name="40% - Accent6 2 3 2 2" xfId="386"/>
    <cellStyle name="40% - Accent6 2 3 3" xfId="387"/>
    <cellStyle name="40% - Accent6 2 4" xfId="388"/>
    <cellStyle name="40% - Accent6 2 4 2" xfId="389"/>
    <cellStyle name="40% - Accent6 2 5" xfId="390"/>
    <cellStyle name="40% - Accent6 2 5 2" xfId="391"/>
    <cellStyle name="40% - Accent6 2 6" xfId="392"/>
    <cellStyle name="40% - Accent6 3" xfId="393"/>
    <cellStyle name="40% - Accent6 3 2" xfId="394"/>
    <cellStyle name="40% - Accent6 3 2 2" xfId="395"/>
    <cellStyle name="40% - Accent6 3 3" xfId="396"/>
    <cellStyle name="40% - Accent6 4" xfId="397"/>
    <cellStyle name="40% - Accent6 4 2" xfId="398"/>
    <cellStyle name="40% - Accent6 4 2 2" xfId="399"/>
    <cellStyle name="40% - Accent6 4 3" xfId="400"/>
    <cellStyle name="40% - Accent6 5" xfId="401"/>
    <cellStyle name="40% - Accent6 5 2" xfId="402"/>
    <cellStyle name="40% - Accent6 6" xfId="403"/>
    <cellStyle name="40% - Accent6 6 2" xfId="404"/>
    <cellStyle name="40% - Accent6 7" xfId="405"/>
    <cellStyle name="40% - Accent6 7 2" xfId="406"/>
    <cellStyle name="40% - Accent6 8" xfId="407"/>
    <cellStyle name="40% - Accent6 8 2" xfId="408"/>
    <cellStyle name="40% - Accent6 9" xfId="409"/>
    <cellStyle name="60% - Accent1 2" xfId="410"/>
    <cellStyle name="60% - Accent2 2" xfId="411"/>
    <cellStyle name="60% - Accent3 2" xfId="412"/>
    <cellStyle name="60% - Accent4 2" xfId="413"/>
    <cellStyle name="60% - Accent5 2" xfId="414"/>
    <cellStyle name="60% - Accent6 2" xfId="415"/>
    <cellStyle name="Accent1 2" xfId="416"/>
    <cellStyle name="Accent2 2" xfId="417"/>
    <cellStyle name="Accent3 2" xfId="418"/>
    <cellStyle name="Accent4 2" xfId="419"/>
    <cellStyle name="Accent5 2" xfId="420"/>
    <cellStyle name="Accent6 2" xfId="421"/>
    <cellStyle name="Bad 2" xfId="422"/>
    <cellStyle name="Calculation 2" xfId="423"/>
    <cellStyle name="Check Cell 2" xfId="424"/>
    <cellStyle name="Comma [0] 2" xfId="425"/>
    <cellStyle name="Comma 10" xfId="426"/>
    <cellStyle name="Comma 100" xfId="427"/>
    <cellStyle name="Comma 100 2" xfId="428"/>
    <cellStyle name="Comma 100 2 2" xfId="429"/>
    <cellStyle name="Comma 100 3" xfId="430"/>
    <cellStyle name="Comma 101" xfId="431"/>
    <cellStyle name="Comma 101 2" xfId="432"/>
    <cellStyle name="Comma 101 2 2" xfId="433"/>
    <cellStyle name="Comma 101 3" xfId="434"/>
    <cellStyle name="Comma 102" xfId="435"/>
    <cellStyle name="Comma 103" xfId="436"/>
    <cellStyle name="Comma 103 2" xfId="437"/>
    <cellStyle name="Comma 104" xfId="438"/>
    <cellStyle name="Comma 104 2" xfId="439"/>
    <cellStyle name="Comma 105" xfId="440"/>
    <cellStyle name="Comma 105 2" xfId="441"/>
    <cellStyle name="Comma 106" xfId="442"/>
    <cellStyle name="Comma 106 2" xfId="443"/>
    <cellStyle name="Comma 107" xfId="444"/>
    <cellStyle name="Comma 107 2" xfId="445"/>
    <cellStyle name="Comma 108" xfId="446"/>
    <cellStyle name="Comma 109" xfId="447"/>
    <cellStyle name="Comma 11" xfId="448"/>
    <cellStyle name="Comma 110" xfId="449"/>
    <cellStyle name="Comma 111" xfId="450"/>
    <cellStyle name="Comma 111 2" xfId="451"/>
    <cellStyle name="Comma 112" xfId="452"/>
    <cellStyle name="Comma 112 2" xfId="453"/>
    <cellStyle name="Comma 113" xfId="454"/>
    <cellStyle name="Comma 113 2" xfId="455"/>
    <cellStyle name="Comma 114" xfId="456"/>
    <cellStyle name="Comma 114 2" xfId="457"/>
    <cellStyle name="Comma 115" xfId="458"/>
    <cellStyle name="Comma 115 2" xfId="459"/>
    <cellStyle name="Comma 116" xfId="460"/>
    <cellStyle name="Comma 116 2" xfId="461"/>
    <cellStyle name="Comma 117" xfId="462"/>
    <cellStyle name="Comma 117 2" xfId="463"/>
    <cellStyle name="Comma 118" xfId="464"/>
    <cellStyle name="Comma 118 2" xfId="465"/>
    <cellStyle name="Comma 119" xfId="466"/>
    <cellStyle name="Comma 119 2" xfId="467"/>
    <cellStyle name="Comma 12" xfId="468"/>
    <cellStyle name="Comma 120" xfId="469"/>
    <cellStyle name="Comma 120 2" xfId="470"/>
    <cellStyle name="Comma 121" xfId="471"/>
    <cellStyle name="Comma 122" xfId="472"/>
    <cellStyle name="Comma 123" xfId="473"/>
    <cellStyle name="Comma 123 2" xfId="474"/>
    <cellStyle name="Comma 124" xfId="475"/>
    <cellStyle name="Comma 124 2" xfId="476"/>
    <cellStyle name="Comma 125" xfId="477"/>
    <cellStyle name="Comma 125 2" xfId="478"/>
    <cellStyle name="Comma 126" xfId="479"/>
    <cellStyle name="Comma 126 2" xfId="480"/>
    <cellStyle name="Comma 127" xfId="481"/>
    <cellStyle name="Comma 128" xfId="482"/>
    <cellStyle name="Comma 129" xfId="483"/>
    <cellStyle name="Comma 13" xfId="484"/>
    <cellStyle name="Comma 14" xfId="485"/>
    <cellStyle name="Comma 15" xfId="486"/>
    <cellStyle name="Comma 16" xfId="487"/>
    <cellStyle name="Comma 17" xfId="488"/>
    <cellStyle name="Comma 18" xfId="489"/>
    <cellStyle name="Comma 19" xfId="490"/>
    <cellStyle name="Comma 2" xfId="491"/>
    <cellStyle name="Comma 2 2" xfId="492"/>
    <cellStyle name="Comma 2 3" xfId="493"/>
    <cellStyle name="Comma 20" xfId="494"/>
    <cellStyle name="Comma 21" xfId="495"/>
    <cellStyle name="Comma 22" xfId="496"/>
    <cellStyle name="Comma 23" xfId="497"/>
    <cellStyle name="Comma 24" xfId="498"/>
    <cellStyle name="Comma 25" xfId="499"/>
    <cellStyle name="Comma 26" xfId="500"/>
    <cellStyle name="Comma 27" xfId="501"/>
    <cellStyle name="Comma 28" xfId="502"/>
    <cellStyle name="Comma 29" xfId="503"/>
    <cellStyle name="Comma 3" xfId="504"/>
    <cellStyle name="Comma 3 10" xfId="505"/>
    <cellStyle name="Comma 3 10 2" xfId="506"/>
    <cellStyle name="Comma 3 11" xfId="507"/>
    <cellStyle name="Comma 3 12" xfId="508"/>
    <cellStyle name="Comma 3 2" xfId="509"/>
    <cellStyle name="Comma 3 2 2" xfId="510"/>
    <cellStyle name="Comma 3 2 2 2" xfId="511"/>
    <cellStyle name="Comma 3 2 2 2 2" xfId="512"/>
    <cellStyle name="Comma 3 2 2 2 2 2" xfId="513"/>
    <cellStyle name="Comma 3 2 2 2 2 2 2" xfId="514"/>
    <cellStyle name="Comma 3 2 2 2 2 3" xfId="515"/>
    <cellStyle name="Comma 3 2 2 2 3" xfId="516"/>
    <cellStyle name="Comma 3 2 2 2 3 2" xfId="517"/>
    <cellStyle name="Comma 3 2 2 2 3 2 2" xfId="518"/>
    <cellStyle name="Comma 3 2 2 2 3 3" xfId="519"/>
    <cellStyle name="Comma 3 2 2 2 4" xfId="520"/>
    <cellStyle name="Comma 3 2 2 2 4 2" xfId="521"/>
    <cellStyle name="Comma 3 2 2 2 5" xfId="522"/>
    <cellStyle name="Comma 3 2 2 2 5 2" xfId="523"/>
    <cellStyle name="Comma 3 2 2 2 6" xfId="524"/>
    <cellStyle name="Comma 3 2 2 3" xfId="525"/>
    <cellStyle name="Comma 3 2 2 3 2" xfId="526"/>
    <cellStyle name="Comma 3 2 2 3 2 2" xfId="527"/>
    <cellStyle name="Comma 3 2 2 3 3" xfId="528"/>
    <cellStyle name="Comma 3 2 2 4" xfId="529"/>
    <cellStyle name="Comma 3 2 2 4 2" xfId="530"/>
    <cellStyle name="Comma 3 2 2 4 2 2" xfId="531"/>
    <cellStyle name="Comma 3 2 2 4 3" xfId="532"/>
    <cellStyle name="Comma 3 2 2 5" xfId="533"/>
    <cellStyle name="Comma 3 2 2 5 2" xfId="534"/>
    <cellStyle name="Comma 3 2 2 6" xfId="535"/>
    <cellStyle name="Comma 3 2 2 6 2" xfId="536"/>
    <cellStyle name="Comma 3 2 2 7" xfId="537"/>
    <cellStyle name="Comma 3 2 3" xfId="538"/>
    <cellStyle name="Comma 3 2 3 2" xfId="539"/>
    <cellStyle name="Comma 3 2 3 2 2" xfId="540"/>
    <cellStyle name="Comma 3 2 3 2 2 2" xfId="541"/>
    <cellStyle name="Comma 3 2 3 2 2 2 2" xfId="542"/>
    <cellStyle name="Comma 3 2 3 2 2 3" xfId="543"/>
    <cellStyle name="Comma 3 2 3 2 3" xfId="544"/>
    <cellStyle name="Comma 3 2 3 2 3 2" xfId="545"/>
    <cellStyle name="Comma 3 2 3 2 3 2 2" xfId="546"/>
    <cellStyle name="Comma 3 2 3 2 3 3" xfId="547"/>
    <cellStyle name="Comma 3 2 3 2 4" xfId="548"/>
    <cellStyle name="Comma 3 2 3 2 4 2" xfId="549"/>
    <cellStyle name="Comma 3 2 3 2 5" xfId="550"/>
    <cellStyle name="Comma 3 2 3 2 5 2" xfId="551"/>
    <cellStyle name="Comma 3 2 3 2 6" xfId="552"/>
    <cellStyle name="Comma 3 2 3 3" xfId="553"/>
    <cellStyle name="Comma 3 2 3 3 2" xfId="554"/>
    <cellStyle name="Comma 3 2 3 3 2 2" xfId="555"/>
    <cellStyle name="Comma 3 2 3 3 3" xfId="556"/>
    <cellStyle name="Comma 3 2 3 4" xfId="557"/>
    <cellStyle name="Comma 3 2 3 4 2" xfId="558"/>
    <cellStyle name="Comma 3 2 3 4 2 2" xfId="559"/>
    <cellStyle name="Comma 3 2 3 4 3" xfId="560"/>
    <cellStyle name="Comma 3 2 3 5" xfId="561"/>
    <cellStyle name="Comma 3 2 3 5 2" xfId="562"/>
    <cellStyle name="Comma 3 2 3 6" xfId="563"/>
    <cellStyle name="Comma 3 2 3 6 2" xfId="564"/>
    <cellStyle name="Comma 3 2 3 7" xfId="565"/>
    <cellStyle name="Comma 3 2 4" xfId="566"/>
    <cellStyle name="Comma 3 2 4 2" xfId="567"/>
    <cellStyle name="Comma 3 2 4 2 2" xfId="568"/>
    <cellStyle name="Comma 3 2 4 2 2 2" xfId="569"/>
    <cellStyle name="Comma 3 2 4 2 3" xfId="570"/>
    <cellStyle name="Comma 3 2 4 3" xfId="571"/>
    <cellStyle name="Comma 3 2 4 3 2" xfId="572"/>
    <cellStyle name="Comma 3 2 4 3 2 2" xfId="573"/>
    <cellStyle name="Comma 3 2 4 3 3" xfId="574"/>
    <cellStyle name="Comma 3 2 4 4" xfId="575"/>
    <cellStyle name="Comma 3 2 4 4 2" xfId="576"/>
    <cellStyle name="Comma 3 2 4 5" xfId="577"/>
    <cellStyle name="Comma 3 2 4 5 2" xfId="578"/>
    <cellStyle name="Comma 3 2 4 6" xfId="579"/>
    <cellStyle name="Comma 3 2 5" xfId="580"/>
    <cellStyle name="Comma 3 2 5 2" xfId="581"/>
    <cellStyle name="Comma 3 2 5 2 2" xfId="582"/>
    <cellStyle name="Comma 3 2 5 3" xfId="583"/>
    <cellStyle name="Comma 3 2 6" xfId="584"/>
    <cellStyle name="Comma 3 2 6 2" xfId="585"/>
    <cellStyle name="Comma 3 2 6 2 2" xfId="586"/>
    <cellStyle name="Comma 3 2 6 3" xfId="587"/>
    <cellStyle name="Comma 3 2 7" xfId="588"/>
    <cellStyle name="Comma 3 2 7 2" xfId="589"/>
    <cellStyle name="Comma 3 2 8" xfId="590"/>
    <cellStyle name="Comma 3 2 8 2" xfId="591"/>
    <cellStyle name="Comma 3 2 9" xfId="592"/>
    <cellStyle name="Comma 3 3" xfId="593"/>
    <cellStyle name="Comma 3 3 2" xfId="594"/>
    <cellStyle name="Comma 3 3 2 2" xfId="595"/>
    <cellStyle name="Comma 3 3 2 2 2" xfId="596"/>
    <cellStyle name="Comma 3 3 2 2 2 2" xfId="597"/>
    <cellStyle name="Comma 3 3 2 2 3" xfId="598"/>
    <cellStyle name="Comma 3 3 2 3" xfId="599"/>
    <cellStyle name="Comma 3 3 2 3 2" xfId="600"/>
    <cellStyle name="Comma 3 3 2 3 2 2" xfId="601"/>
    <cellStyle name="Comma 3 3 2 3 3" xfId="602"/>
    <cellStyle name="Comma 3 3 2 4" xfId="603"/>
    <cellStyle name="Comma 3 3 2 4 2" xfId="604"/>
    <cellStyle name="Comma 3 3 2 5" xfId="605"/>
    <cellStyle name="Comma 3 3 2 5 2" xfId="606"/>
    <cellStyle name="Comma 3 3 2 6" xfId="607"/>
    <cellStyle name="Comma 3 3 3" xfId="608"/>
    <cellStyle name="Comma 3 3 3 2" xfId="609"/>
    <cellStyle name="Comma 3 3 3 2 2" xfId="610"/>
    <cellStyle name="Comma 3 3 3 3" xfId="611"/>
    <cellStyle name="Comma 3 3 4" xfId="612"/>
    <cellStyle name="Comma 3 3 4 2" xfId="613"/>
    <cellStyle name="Comma 3 3 4 2 2" xfId="614"/>
    <cellStyle name="Comma 3 3 4 3" xfId="615"/>
    <cellStyle name="Comma 3 3 5" xfId="616"/>
    <cellStyle name="Comma 3 3 5 2" xfId="617"/>
    <cellStyle name="Comma 3 3 6" xfId="618"/>
    <cellStyle name="Comma 3 3 6 2" xfId="619"/>
    <cellStyle name="Comma 3 3 7" xfId="620"/>
    <cellStyle name="Comma 3 4" xfId="621"/>
    <cellStyle name="Comma 3 4 2" xfId="622"/>
    <cellStyle name="Comma 3 4 2 2" xfId="623"/>
    <cellStyle name="Comma 3 4 2 2 2" xfId="624"/>
    <cellStyle name="Comma 3 4 2 2 2 2" xfId="625"/>
    <cellStyle name="Comma 3 4 2 2 3" xfId="626"/>
    <cellStyle name="Comma 3 4 2 3" xfId="627"/>
    <cellStyle name="Comma 3 4 2 3 2" xfId="628"/>
    <cellStyle name="Comma 3 4 2 3 2 2" xfId="629"/>
    <cellStyle name="Comma 3 4 2 3 3" xfId="630"/>
    <cellStyle name="Comma 3 4 2 4" xfId="631"/>
    <cellStyle name="Comma 3 4 2 4 2" xfId="632"/>
    <cellStyle name="Comma 3 4 2 5" xfId="633"/>
    <cellStyle name="Comma 3 4 2 5 2" xfId="634"/>
    <cellStyle name="Comma 3 4 2 6" xfId="635"/>
    <cellStyle name="Comma 3 4 3" xfId="636"/>
    <cellStyle name="Comma 3 4 3 2" xfId="637"/>
    <cellStyle name="Comma 3 4 3 2 2" xfId="638"/>
    <cellStyle name="Comma 3 4 3 3" xfId="639"/>
    <cellStyle name="Comma 3 4 4" xfId="640"/>
    <cellStyle name="Comma 3 4 4 2" xfId="641"/>
    <cellStyle name="Comma 3 4 4 2 2" xfId="642"/>
    <cellStyle name="Comma 3 4 4 3" xfId="643"/>
    <cellStyle name="Comma 3 4 5" xfId="644"/>
    <cellStyle name="Comma 3 4 5 2" xfId="645"/>
    <cellStyle name="Comma 3 4 6" xfId="646"/>
    <cellStyle name="Comma 3 4 6 2" xfId="647"/>
    <cellStyle name="Comma 3 4 7" xfId="648"/>
    <cellStyle name="Comma 3 4 7 2" xfId="649"/>
    <cellStyle name="Comma 3 5" xfId="650"/>
    <cellStyle name="Comma 3 5 2" xfId="651"/>
    <cellStyle name="Comma 3 5 2 2" xfId="652"/>
    <cellStyle name="Comma 3 5 2 2 2" xfId="653"/>
    <cellStyle name="Comma 3 5 2 3" xfId="654"/>
    <cellStyle name="Comma 3 5 3" xfId="655"/>
    <cellStyle name="Comma 3 5 3 2" xfId="656"/>
    <cellStyle name="Comma 3 5 3 2 2" xfId="657"/>
    <cellStyle name="Comma 3 5 3 3" xfId="658"/>
    <cellStyle name="Comma 3 5 4" xfId="659"/>
    <cellStyle name="Comma 3 5 4 2" xfId="660"/>
    <cellStyle name="Comma 3 5 5" xfId="661"/>
    <cellStyle name="Comma 3 5 5 2" xfId="662"/>
    <cellStyle name="Comma 3 5 6" xfId="663"/>
    <cellStyle name="Comma 3 6" xfId="664"/>
    <cellStyle name="Comma 3 6 2" xfId="665"/>
    <cellStyle name="Comma 3 6 2 2" xfId="666"/>
    <cellStyle name="Comma 3 6 3" xfId="667"/>
    <cellStyle name="Comma 3 7" xfId="668"/>
    <cellStyle name="Comma 3 7 2" xfId="669"/>
    <cellStyle name="Comma 3 7 2 2" xfId="670"/>
    <cellStyle name="Comma 3 7 3" xfId="671"/>
    <cellStyle name="Comma 3 8" xfId="672"/>
    <cellStyle name="Comma 3 8 2" xfId="673"/>
    <cellStyle name="Comma 3 9" xfId="674"/>
    <cellStyle name="Comma 3 9 2" xfId="675"/>
    <cellStyle name="Comma 30" xfId="676"/>
    <cellStyle name="Comma 31" xfId="677"/>
    <cellStyle name="Comma 32" xfId="678"/>
    <cellStyle name="Comma 33" xfId="679"/>
    <cellStyle name="Comma 34" xfId="680"/>
    <cellStyle name="Comma 35" xfId="681"/>
    <cellStyle name="Comma 36" xfId="682"/>
    <cellStyle name="Comma 37" xfId="683"/>
    <cellStyle name="Comma 38" xfId="684"/>
    <cellStyle name="Comma 39" xfId="685"/>
    <cellStyle name="Comma 4" xfId="686"/>
    <cellStyle name="Comma 4 2" xfId="687"/>
    <cellStyle name="Comma 4 2 2" xfId="688"/>
    <cellStyle name="Comma 4 3" xfId="689"/>
    <cellStyle name="Comma 40" xfId="690"/>
    <cellStyle name="Comma 41" xfId="691"/>
    <cellStyle name="Comma 42" xfId="692"/>
    <cellStyle name="Comma 43" xfId="693"/>
    <cellStyle name="Comma 43 2" xfId="694"/>
    <cellStyle name="Comma 43 2 2" xfId="695"/>
    <cellStyle name="Comma 43 2 2 2" xfId="696"/>
    <cellStyle name="Comma 43 2 3" xfId="697"/>
    <cellStyle name="Comma 43 3" xfId="698"/>
    <cellStyle name="Comma 43 3 2" xfId="699"/>
    <cellStyle name="Comma 43 3 2 2" xfId="700"/>
    <cellStyle name="Comma 43 3 3" xfId="701"/>
    <cellStyle name="Comma 43 4" xfId="702"/>
    <cellStyle name="Comma 43 4 2" xfId="703"/>
    <cellStyle name="Comma 43 5" xfId="704"/>
    <cellStyle name="Comma 43 5 2" xfId="705"/>
    <cellStyle name="Comma 43 6" xfId="706"/>
    <cellStyle name="Comma 44" xfId="707"/>
    <cellStyle name="Comma 44 2" xfId="708"/>
    <cellStyle name="Comma 44 2 2" xfId="709"/>
    <cellStyle name="Comma 44 2 2 2" xfId="710"/>
    <cellStyle name="Comma 44 2 3" xfId="711"/>
    <cellStyle name="Comma 44 3" xfId="712"/>
    <cellStyle name="Comma 44 3 2" xfId="713"/>
    <cellStyle name="Comma 44 3 2 2" xfId="714"/>
    <cellStyle name="Comma 44 3 3" xfId="715"/>
    <cellStyle name="Comma 44 4" xfId="716"/>
    <cellStyle name="Comma 44 4 2" xfId="717"/>
    <cellStyle name="Comma 44 5" xfId="718"/>
    <cellStyle name="Comma 44 5 2" xfId="719"/>
    <cellStyle name="Comma 44 6" xfId="720"/>
    <cellStyle name="Comma 45" xfId="721"/>
    <cellStyle name="Comma 45 2" xfId="722"/>
    <cellStyle name="Comma 45 2 2" xfId="723"/>
    <cellStyle name="Comma 45 2 2 2" xfId="724"/>
    <cellStyle name="Comma 45 2 3" xfId="725"/>
    <cellStyle name="Comma 45 3" xfId="726"/>
    <cellStyle name="Comma 45 3 2" xfId="727"/>
    <cellStyle name="Comma 45 3 2 2" xfId="728"/>
    <cellStyle name="Comma 45 3 3" xfId="729"/>
    <cellStyle name="Comma 45 4" xfId="730"/>
    <cellStyle name="Comma 45 4 2" xfId="731"/>
    <cellStyle name="Comma 45 5" xfId="732"/>
    <cellStyle name="Comma 45 5 2" xfId="733"/>
    <cellStyle name="Comma 45 6" xfId="734"/>
    <cellStyle name="Comma 46" xfId="735"/>
    <cellStyle name="Comma 46 2" xfId="736"/>
    <cellStyle name="Comma 46 2 2" xfId="737"/>
    <cellStyle name="Comma 46 2 2 2" xfId="738"/>
    <cellStyle name="Comma 46 2 3" xfId="739"/>
    <cellStyle name="Comma 46 3" xfId="740"/>
    <cellStyle name="Comma 46 3 2" xfId="741"/>
    <cellStyle name="Comma 46 3 2 2" xfId="742"/>
    <cellStyle name="Comma 46 3 3" xfId="743"/>
    <cellStyle name="Comma 46 4" xfId="744"/>
    <cellStyle name="Comma 46 4 2" xfId="745"/>
    <cellStyle name="Comma 46 5" xfId="746"/>
    <cellStyle name="Comma 46 5 2" xfId="747"/>
    <cellStyle name="Comma 46 6" xfId="748"/>
    <cellStyle name="Comma 47" xfId="749"/>
    <cellStyle name="Comma 47 2" xfId="750"/>
    <cellStyle name="Comma 47 2 2" xfId="751"/>
    <cellStyle name="Comma 47 2 2 2" xfId="752"/>
    <cellStyle name="Comma 47 2 3" xfId="753"/>
    <cellStyle name="Comma 47 3" xfId="754"/>
    <cellStyle name="Comma 47 3 2" xfId="755"/>
    <cellStyle name="Comma 47 3 2 2" xfId="756"/>
    <cellStyle name="Comma 47 3 3" xfId="757"/>
    <cellStyle name="Comma 47 4" xfId="758"/>
    <cellStyle name="Comma 47 4 2" xfId="759"/>
    <cellStyle name="Comma 47 5" xfId="760"/>
    <cellStyle name="Comma 47 5 2" xfId="761"/>
    <cellStyle name="Comma 47 6" xfId="762"/>
    <cellStyle name="Comma 48" xfId="763"/>
    <cellStyle name="Comma 48 2" xfId="764"/>
    <cellStyle name="Comma 48 2 2" xfId="765"/>
    <cellStyle name="Comma 48 2 2 2" xfId="766"/>
    <cellStyle name="Comma 48 2 3" xfId="767"/>
    <cellStyle name="Comma 48 3" xfId="768"/>
    <cellStyle name="Comma 48 3 2" xfId="769"/>
    <cellStyle name="Comma 48 3 2 2" xfId="770"/>
    <cellStyle name="Comma 48 3 3" xfId="771"/>
    <cellStyle name="Comma 48 4" xfId="772"/>
    <cellStyle name="Comma 48 4 2" xfId="773"/>
    <cellStyle name="Comma 48 5" xfId="774"/>
    <cellStyle name="Comma 48 5 2" xfId="775"/>
    <cellStyle name="Comma 48 6" xfId="776"/>
    <cellStyle name="Comma 49" xfId="777"/>
    <cellStyle name="Comma 49 2" xfId="778"/>
    <cellStyle name="Comma 49 2 2" xfId="779"/>
    <cellStyle name="Comma 49 2 2 2" xfId="780"/>
    <cellStyle name="Comma 49 2 3" xfId="781"/>
    <cellStyle name="Comma 49 3" xfId="782"/>
    <cellStyle name="Comma 49 3 2" xfId="783"/>
    <cellStyle name="Comma 49 3 2 2" xfId="784"/>
    <cellStyle name="Comma 49 3 3" xfId="785"/>
    <cellStyle name="Comma 49 4" xfId="786"/>
    <cellStyle name="Comma 49 4 2" xfId="787"/>
    <cellStyle name="Comma 49 5" xfId="788"/>
    <cellStyle name="Comma 49 5 2" xfId="789"/>
    <cellStyle name="Comma 49 6" xfId="790"/>
    <cellStyle name="Comma 5" xfId="791"/>
    <cellStyle name="Comma 5 10" xfId="792"/>
    <cellStyle name="Comma 5 2" xfId="793"/>
    <cellStyle name="Comma 5 2 2" xfId="794"/>
    <cellStyle name="Comma 5 2 2 2" xfId="795"/>
    <cellStyle name="Comma 5 2 2 2 2" xfId="796"/>
    <cellStyle name="Comma 5 2 2 2 2 2" xfId="797"/>
    <cellStyle name="Comma 5 2 2 2 3" xfId="798"/>
    <cellStyle name="Comma 5 2 2 3" xfId="799"/>
    <cellStyle name="Comma 5 2 2 3 2" xfId="800"/>
    <cellStyle name="Comma 5 2 2 4" xfId="801"/>
    <cellStyle name="Comma 5 2 3" xfId="802"/>
    <cellStyle name="Comma 5 2 3 2" xfId="803"/>
    <cellStyle name="Comma 5 2 3 2 2" xfId="804"/>
    <cellStyle name="Comma 5 2 3 2 2 2" xfId="805"/>
    <cellStyle name="Comma 5 2 3 2 3" xfId="806"/>
    <cellStyle name="Comma 5 2 3 3" xfId="807"/>
    <cellStyle name="Comma 5 2 3 3 2" xfId="808"/>
    <cellStyle name="Comma 5 2 3 4" xfId="809"/>
    <cellStyle name="Comma 5 2 4" xfId="810"/>
    <cellStyle name="Comma 5 2 4 2" xfId="811"/>
    <cellStyle name="Comma 5 2 4 2 2" xfId="812"/>
    <cellStyle name="Comma 5 2 4 3" xfId="813"/>
    <cellStyle name="Comma 5 2 5" xfId="814"/>
    <cellStyle name="Comma 5 2 5 2" xfId="815"/>
    <cellStyle name="Comma 5 2 6" xfId="816"/>
    <cellStyle name="Comma 5 3" xfId="817"/>
    <cellStyle name="Comma 5 3 2" xfId="818"/>
    <cellStyle name="Comma 5 3 2 2" xfId="819"/>
    <cellStyle name="Comma 5 3 2 2 2" xfId="820"/>
    <cellStyle name="Comma 5 3 2 2 2 2" xfId="821"/>
    <cellStyle name="Comma 5 3 2 2 3" xfId="822"/>
    <cellStyle name="Comma 5 3 2 3" xfId="823"/>
    <cellStyle name="Comma 5 3 2 3 2" xfId="824"/>
    <cellStyle name="Comma 5 3 2 4" xfId="825"/>
    <cellStyle name="Comma 5 3 3" xfId="826"/>
    <cellStyle name="Comma 5 3 3 2" xfId="827"/>
    <cellStyle name="Comma 5 3 3 2 2" xfId="828"/>
    <cellStyle name="Comma 5 3 3 2 2 2" xfId="829"/>
    <cellStyle name="Comma 5 3 3 2 3" xfId="830"/>
    <cellStyle name="Comma 5 3 3 3" xfId="831"/>
    <cellStyle name="Comma 5 3 3 3 2" xfId="832"/>
    <cellStyle name="Comma 5 3 3 4" xfId="833"/>
    <cellStyle name="Comma 5 3 4" xfId="834"/>
    <cellStyle name="Comma 5 3 4 2" xfId="835"/>
    <cellStyle name="Comma 5 3 4 2 2" xfId="836"/>
    <cellStyle name="Comma 5 3 4 3" xfId="837"/>
    <cellStyle name="Comma 5 3 5" xfId="838"/>
    <cellStyle name="Comma 5 3 5 2" xfId="839"/>
    <cellStyle name="Comma 5 3 6" xfId="840"/>
    <cellStyle name="Comma 5 4" xfId="841"/>
    <cellStyle name="Comma 5 4 2" xfId="842"/>
    <cellStyle name="Comma 5 4 2 2" xfId="843"/>
    <cellStyle name="Comma 5 4 2 2 2" xfId="844"/>
    <cellStyle name="Comma 5 4 2 2 2 2" xfId="845"/>
    <cellStyle name="Comma 5 4 2 2 3" xfId="846"/>
    <cellStyle name="Comma 5 4 2 3" xfId="847"/>
    <cellStyle name="Comma 5 4 2 3 2" xfId="848"/>
    <cellStyle name="Comma 5 4 2 4" xfId="849"/>
    <cellStyle name="Comma 5 4 3" xfId="850"/>
    <cellStyle name="Comma 5 4 3 2" xfId="851"/>
    <cellStyle name="Comma 5 4 3 2 2" xfId="852"/>
    <cellStyle name="Comma 5 4 3 2 2 2" xfId="853"/>
    <cellStyle name="Comma 5 4 3 2 3" xfId="854"/>
    <cellStyle name="Comma 5 4 3 3" xfId="855"/>
    <cellStyle name="Comma 5 4 3 3 2" xfId="856"/>
    <cellStyle name="Comma 5 4 3 4" xfId="857"/>
    <cellStyle name="Comma 5 4 4" xfId="858"/>
    <cellStyle name="Comma 5 4 4 2" xfId="859"/>
    <cellStyle name="Comma 5 4 4 2 2" xfId="860"/>
    <cellStyle name="Comma 5 4 4 3" xfId="861"/>
    <cellStyle name="Comma 5 4 5" xfId="862"/>
    <cellStyle name="Comma 5 4 5 2" xfId="863"/>
    <cellStyle name="Comma 5 4 6" xfId="864"/>
    <cellStyle name="Comma 5 5" xfId="865"/>
    <cellStyle name="Comma 5 5 2" xfId="866"/>
    <cellStyle name="Comma 5 5 2 2" xfId="867"/>
    <cellStyle name="Comma 5 5 2 2 2" xfId="868"/>
    <cellStyle name="Comma 5 5 2 3" xfId="869"/>
    <cellStyle name="Comma 5 5 3" xfId="870"/>
    <cellStyle name="Comma 5 5 3 2" xfId="871"/>
    <cellStyle name="Comma 5 5 4" xfId="872"/>
    <cellStyle name="Comma 5 6" xfId="873"/>
    <cellStyle name="Comma 5 6 2" xfId="874"/>
    <cellStyle name="Comma 5 6 2 2" xfId="875"/>
    <cellStyle name="Comma 5 6 2 2 2" xfId="876"/>
    <cellStyle name="Comma 5 6 2 3" xfId="877"/>
    <cellStyle name="Comma 5 6 3" xfId="878"/>
    <cellStyle name="Comma 5 6 3 2" xfId="879"/>
    <cellStyle name="Comma 5 6 4" xfId="880"/>
    <cellStyle name="Comma 5 7" xfId="881"/>
    <cellStyle name="Comma 5 7 2" xfId="882"/>
    <cellStyle name="Comma 5 7 2 2" xfId="883"/>
    <cellStyle name="Comma 5 7 3" xfId="884"/>
    <cellStyle name="Comma 5 8" xfId="885"/>
    <cellStyle name="Comma 5 8 2" xfId="886"/>
    <cellStyle name="Comma 5 9" xfId="887"/>
    <cellStyle name="Comma 50" xfId="888"/>
    <cellStyle name="Comma 51" xfId="889"/>
    <cellStyle name="Comma 52" xfId="890"/>
    <cellStyle name="Comma 53" xfId="891"/>
    <cellStyle name="Comma 54" xfId="892"/>
    <cellStyle name="Comma 55" xfId="893"/>
    <cellStyle name="Comma 56" xfId="894"/>
    <cellStyle name="Comma 57" xfId="895"/>
    <cellStyle name="Comma 58" xfId="896"/>
    <cellStyle name="Comma 59" xfId="897"/>
    <cellStyle name="Comma 6" xfId="898"/>
    <cellStyle name="Comma 60" xfId="899"/>
    <cellStyle name="Comma 60 2" xfId="900"/>
    <cellStyle name="Comma 60 2 2" xfId="901"/>
    <cellStyle name="Comma 60 2 2 2" xfId="902"/>
    <cellStyle name="Comma 60 2 3" xfId="903"/>
    <cellStyle name="Comma 60 3" xfId="904"/>
    <cellStyle name="Comma 60 3 2" xfId="905"/>
    <cellStyle name="Comma 60 3 2 2" xfId="906"/>
    <cellStyle name="Comma 60 3 3" xfId="907"/>
    <cellStyle name="Comma 60 4" xfId="908"/>
    <cellStyle name="Comma 60 4 2" xfId="909"/>
    <cellStyle name="Comma 60 5" xfId="910"/>
    <cellStyle name="Comma 60 5 2" xfId="911"/>
    <cellStyle name="Comma 60 6" xfId="912"/>
    <cellStyle name="Comma 61" xfId="913"/>
    <cellStyle name="Comma 61 2" xfId="914"/>
    <cellStyle name="Comma 61 2 2" xfId="915"/>
    <cellStyle name="Comma 61 2 2 2" xfId="916"/>
    <cellStyle name="Comma 61 2 3" xfId="917"/>
    <cellStyle name="Comma 61 3" xfId="918"/>
    <cellStyle name="Comma 61 3 2" xfId="919"/>
    <cellStyle name="Comma 61 3 2 2" xfId="920"/>
    <cellStyle name="Comma 61 3 3" xfId="921"/>
    <cellStyle name="Comma 61 4" xfId="922"/>
    <cellStyle name="Comma 61 4 2" xfId="923"/>
    <cellStyle name="Comma 61 5" xfId="924"/>
    <cellStyle name="Comma 61 5 2" xfId="925"/>
    <cellStyle name="Comma 61 6" xfId="926"/>
    <cellStyle name="Comma 62" xfId="927"/>
    <cellStyle name="Comma 62 2" xfId="928"/>
    <cellStyle name="Comma 62 2 2" xfId="929"/>
    <cellStyle name="Comma 62 2 2 2" xfId="930"/>
    <cellStyle name="Comma 62 2 3" xfId="931"/>
    <cellStyle name="Comma 62 3" xfId="932"/>
    <cellStyle name="Comma 62 3 2" xfId="933"/>
    <cellStyle name="Comma 62 3 2 2" xfId="934"/>
    <cellStyle name="Comma 62 3 3" xfId="935"/>
    <cellStyle name="Comma 62 4" xfId="936"/>
    <cellStyle name="Comma 62 4 2" xfId="937"/>
    <cellStyle name="Comma 62 5" xfId="938"/>
    <cellStyle name="Comma 62 5 2" xfId="939"/>
    <cellStyle name="Comma 62 6" xfId="940"/>
    <cellStyle name="Comma 63" xfId="941"/>
    <cellStyle name="Comma 63 2" xfId="942"/>
    <cellStyle name="Comma 63 2 2" xfId="943"/>
    <cellStyle name="Comma 63 2 2 2" xfId="944"/>
    <cellStyle name="Comma 63 2 3" xfId="945"/>
    <cellStyle name="Comma 63 3" xfId="946"/>
    <cellStyle name="Comma 63 3 2" xfId="947"/>
    <cellStyle name="Comma 63 3 2 2" xfId="948"/>
    <cellStyle name="Comma 63 3 3" xfId="949"/>
    <cellStyle name="Comma 63 4" xfId="950"/>
    <cellStyle name="Comma 63 4 2" xfId="951"/>
    <cellStyle name="Comma 63 5" xfId="952"/>
    <cellStyle name="Comma 63 5 2" xfId="953"/>
    <cellStyle name="Comma 63 6" xfId="954"/>
    <cellStyle name="Comma 64" xfId="955"/>
    <cellStyle name="Comma 65" xfId="956"/>
    <cellStyle name="Comma 66" xfId="957"/>
    <cellStyle name="Comma 67" xfId="958"/>
    <cellStyle name="Comma 68" xfId="959"/>
    <cellStyle name="Comma 68 2" xfId="960"/>
    <cellStyle name="Comma 68 2 2" xfId="961"/>
    <cellStyle name="Comma 68 2 2 2" xfId="962"/>
    <cellStyle name="Comma 68 2 3" xfId="963"/>
    <cellStyle name="Comma 68 3" xfId="964"/>
    <cellStyle name="Comma 68 3 2" xfId="965"/>
    <cellStyle name="Comma 68 3 2 2" xfId="966"/>
    <cellStyle name="Comma 68 3 3" xfId="967"/>
    <cellStyle name="Comma 68 4" xfId="968"/>
    <cellStyle name="Comma 68 4 2" xfId="969"/>
    <cellStyle name="Comma 68 5" xfId="970"/>
    <cellStyle name="Comma 68 5 2" xfId="971"/>
    <cellStyle name="Comma 68 6" xfId="972"/>
    <cellStyle name="Comma 69" xfId="973"/>
    <cellStyle name="Comma 69 2" xfId="974"/>
    <cellStyle name="Comma 69 2 2" xfId="975"/>
    <cellStyle name="Comma 69 2 2 2" xfId="976"/>
    <cellStyle name="Comma 69 2 3" xfId="977"/>
    <cellStyle name="Comma 69 3" xfId="978"/>
    <cellStyle name="Comma 69 3 2" xfId="979"/>
    <cellStyle name="Comma 69 3 2 2" xfId="980"/>
    <cellStyle name="Comma 69 3 3" xfId="981"/>
    <cellStyle name="Comma 69 4" xfId="982"/>
    <cellStyle name="Comma 69 4 2" xfId="983"/>
    <cellStyle name="Comma 69 5" xfId="984"/>
    <cellStyle name="Comma 69 5 2" xfId="985"/>
    <cellStyle name="Comma 69 6" xfId="986"/>
    <cellStyle name="Comma 7" xfId="987"/>
    <cellStyle name="Comma 70" xfId="988"/>
    <cellStyle name="Comma 70 2" xfId="989"/>
    <cellStyle name="Comma 70 2 2" xfId="990"/>
    <cellStyle name="Comma 70 2 2 2" xfId="991"/>
    <cellStyle name="Comma 70 2 3" xfId="992"/>
    <cellStyle name="Comma 70 3" xfId="993"/>
    <cellStyle name="Comma 70 3 2" xfId="994"/>
    <cellStyle name="Comma 70 3 2 2" xfId="995"/>
    <cellStyle name="Comma 70 3 3" xfId="996"/>
    <cellStyle name="Comma 70 4" xfId="997"/>
    <cellStyle name="Comma 70 4 2" xfId="998"/>
    <cellStyle name="Comma 70 5" xfId="999"/>
    <cellStyle name="Comma 70 5 2" xfId="1000"/>
    <cellStyle name="Comma 70 6" xfId="1001"/>
    <cellStyle name="Comma 71" xfId="1002"/>
    <cellStyle name="Comma 71 2" xfId="1003"/>
    <cellStyle name="Comma 71 2 2" xfId="1004"/>
    <cellStyle name="Comma 71 2 2 2" xfId="1005"/>
    <cellStyle name="Comma 71 2 3" xfId="1006"/>
    <cellStyle name="Comma 71 3" xfId="1007"/>
    <cellStyle name="Comma 71 3 2" xfId="1008"/>
    <cellStyle name="Comma 71 3 2 2" xfId="1009"/>
    <cellStyle name="Comma 71 3 3" xfId="1010"/>
    <cellStyle name="Comma 71 4" xfId="1011"/>
    <cellStyle name="Comma 71 4 2" xfId="1012"/>
    <cellStyle name="Comma 71 5" xfId="1013"/>
    <cellStyle name="Comma 71 5 2" xfId="1014"/>
    <cellStyle name="Comma 71 6" xfId="1015"/>
    <cellStyle name="Comma 72" xfId="1016"/>
    <cellStyle name="Comma 73" xfId="1017"/>
    <cellStyle name="Comma 74" xfId="1018"/>
    <cellStyle name="Comma 74 2" xfId="1019"/>
    <cellStyle name="Comma 74 2 2" xfId="1020"/>
    <cellStyle name="Comma 74 2 2 2" xfId="1021"/>
    <cellStyle name="Comma 74 2 3" xfId="1022"/>
    <cellStyle name="Comma 74 3" xfId="1023"/>
    <cellStyle name="Comma 74 3 2" xfId="1024"/>
    <cellStyle name="Comma 74 3 2 2" xfId="1025"/>
    <cellStyle name="Comma 74 3 3" xfId="1026"/>
    <cellStyle name="Comma 74 4" xfId="1027"/>
    <cellStyle name="Comma 74 4 2" xfId="1028"/>
    <cellStyle name="Comma 74 5" xfId="1029"/>
    <cellStyle name="Comma 74 5 2" xfId="1030"/>
    <cellStyle name="Comma 74 6" xfId="1031"/>
    <cellStyle name="Comma 75" xfId="1032"/>
    <cellStyle name="Comma 75 2" xfId="1033"/>
    <cellStyle name="Comma 75 2 2" xfId="1034"/>
    <cellStyle name="Comma 75 2 2 2" xfId="1035"/>
    <cellStyle name="Comma 75 2 3" xfId="1036"/>
    <cellStyle name="Comma 75 3" xfId="1037"/>
    <cellStyle name="Comma 75 3 2" xfId="1038"/>
    <cellStyle name="Comma 75 3 2 2" xfId="1039"/>
    <cellStyle name="Comma 75 3 3" xfId="1040"/>
    <cellStyle name="Comma 75 4" xfId="1041"/>
    <cellStyle name="Comma 75 4 2" xfId="1042"/>
    <cellStyle name="Comma 75 5" xfId="1043"/>
    <cellStyle name="Comma 75 5 2" xfId="1044"/>
    <cellStyle name="Comma 75 6" xfId="1045"/>
    <cellStyle name="Comma 76" xfId="1046"/>
    <cellStyle name="Comma 76 2" xfId="1047"/>
    <cellStyle name="Comma 76 2 2" xfId="1048"/>
    <cellStyle name="Comma 76 2 2 2" xfId="1049"/>
    <cellStyle name="Comma 76 2 3" xfId="1050"/>
    <cellStyle name="Comma 76 3" xfId="1051"/>
    <cellStyle name="Comma 76 3 2" xfId="1052"/>
    <cellStyle name="Comma 76 3 2 2" xfId="1053"/>
    <cellStyle name="Comma 76 3 3" xfId="1054"/>
    <cellStyle name="Comma 76 4" xfId="1055"/>
    <cellStyle name="Comma 76 4 2" xfId="1056"/>
    <cellStyle name="Comma 76 5" xfId="1057"/>
    <cellStyle name="Comma 76 5 2" xfId="1058"/>
    <cellStyle name="Comma 76 6" xfId="1059"/>
    <cellStyle name="Comma 77" xfId="1060"/>
    <cellStyle name="Comma 78" xfId="1061"/>
    <cellStyle name="Comma 79" xfId="1062"/>
    <cellStyle name="Comma 8" xfId="1063"/>
    <cellStyle name="Comma 80" xfId="1064"/>
    <cellStyle name="Comma 81" xfId="1065"/>
    <cellStyle name="Comma 82" xfId="1066"/>
    <cellStyle name="Comma 82 2" xfId="1067"/>
    <cellStyle name="Comma 82 2 2" xfId="1068"/>
    <cellStyle name="Comma 82 2 2 2" xfId="1069"/>
    <cellStyle name="Comma 82 2 3" xfId="1070"/>
    <cellStyle name="Comma 82 3" xfId="1071"/>
    <cellStyle name="Comma 82 3 2" xfId="1072"/>
    <cellStyle name="Comma 82 3 2 2" xfId="1073"/>
    <cellStyle name="Comma 82 3 3" xfId="1074"/>
    <cellStyle name="Comma 82 4" xfId="1075"/>
    <cellStyle name="Comma 82 4 2" xfId="1076"/>
    <cellStyle name="Comma 82 5" xfId="1077"/>
    <cellStyle name="Comma 82 5 2" xfId="1078"/>
    <cellStyle name="Comma 82 6" xfId="1079"/>
    <cellStyle name="Comma 83" xfId="1080"/>
    <cellStyle name="Comma 83 2" xfId="1081"/>
    <cellStyle name="Comma 83 2 2" xfId="1082"/>
    <cellStyle name="Comma 83 2 2 2" xfId="1083"/>
    <cellStyle name="Comma 83 2 3" xfId="1084"/>
    <cellStyle name="Comma 83 3" xfId="1085"/>
    <cellStyle name="Comma 83 3 2" xfId="1086"/>
    <cellStyle name="Comma 83 3 2 2" xfId="1087"/>
    <cellStyle name="Comma 83 3 3" xfId="1088"/>
    <cellStyle name="Comma 83 4" xfId="1089"/>
    <cellStyle name="Comma 83 4 2" xfId="1090"/>
    <cellStyle name="Comma 83 5" xfId="1091"/>
    <cellStyle name="Comma 83 5 2" xfId="1092"/>
    <cellStyle name="Comma 83 6" xfId="1093"/>
    <cellStyle name="Comma 84" xfId="1094"/>
    <cellStyle name="Comma 85" xfId="1095"/>
    <cellStyle name="Comma 86" xfId="1096"/>
    <cellStyle name="Comma 86 2" xfId="1097"/>
    <cellStyle name="Comma 86 2 2" xfId="1098"/>
    <cellStyle name="Comma 86 3" xfId="1099"/>
    <cellStyle name="Comma 86 4" xfId="1100"/>
    <cellStyle name="Comma 87" xfId="1101"/>
    <cellStyle name="Comma 87 2" xfId="1102"/>
    <cellStyle name="Comma 87 2 2" xfId="1103"/>
    <cellStyle name="Comma 87 3" xfId="1104"/>
    <cellStyle name="Comma 88" xfId="1105"/>
    <cellStyle name="Comma 88 2" xfId="1106"/>
    <cellStyle name="Comma 88 2 2" xfId="1107"/>
    <cellStyle name="Comma 88 3" xfId="1108"/>
    <cellStyle name="Comma 89" xfId="1109"/>
    <cellStyle name="Comma 89 2" xfId="1110"/>
    <cellStyle name="Comma 89 2 2" xfId="1111"/>
    <cellStyle name="Comma 89 3" xfId="1112"/>
    <cellStyle name="Comma 9" xfId="1113"/>
    <cellStyle name="Comma 90" xfId="1114"/>
    <cellStyle name="Comma 90 2" xfId="1115"/>
    <cellStyle name="Comma 90 2 2" xfId="1116"/>
    <cellStyle name="Comma 90 3" xfId="1117"/>
    <cellStyle name="Comma 91" xfId="1118"/>
    <cellStyle name="Comma 91 2" xfId="1119"/>
    <cellStyle name="Comma 91 2 2" xfId="1120"/>
    <cellStyle name="Comma 91 3" xfId="1121"/>
    <cellStyle name="Comma 92" xfId="1122"/>
    <cellStyle name="Comma 92 2" xfId="1123"/>
    <cellStyle name="Comma 92 2 2" xfId="1124"/>
    <cellStyle name="Comma 92 3" xfId="1125"/>
    <cellStyle name="Comma 93" xfId="1126"/>
    <cellStyle name="Comma 93 2" xfId="1127"/>
    <cellStyle name="Comma 93 2 2" xfId="1128"/>
    <cellStyle name="Comma 93 3" xfId="1129"/>
    <cellStyle name="Comma 94" xfId="1130"/>
    <cellStyle name="Comma 94 2" xfId="1131"/>
    <cellStyle name="Comma 94 2 2" xfId="1132"/>
    <cellStyle name="Comma 94 3" xfId="1133"/>
    <cellStyle name="Comma 95" xfId="1134"/>
    <cellStyle name="Comma 96" xfId="1135"/>
    <cellStyle name="Comma 97" xfId="1136"/>
    <cellStyle name="Comma 98" xfId="1137"/>
    <cellStyle name="Comma 99" xfId="1138"/>
    <cellStyle name="Comma 99 2" xfId="1139"/>
    <cellStyle name="Comma 99 2 2" xfId="1140"/>
    <cellStyle name="Comma 99 3" xfId="1141"/>
    <cellStyle name="Currency 2" xfId="1142"/>
    <cellStyle name="Currency 2 2" xfId="1143"/>
    <cellStyle name="Currency 2 3" xfId="1144"/>
    <cellStyle name="Currency 3" xfId="1145"/>
    <cellStyle name="Currency 3 2" xfId="1146"/>
    <cellStyle name="Currency 3 3" xfId="1147"/>
    <cellStyle name="Currency 4" xfId="1148"/>
    <cellStyle name="Currency 4 2" xfId="1149"/>
    <cellStyle name="Currency 5" xfId="1150"/>
    <cellStyle name="Currency 5 2" xfId="1151"/>
    <cellStyle name="Currency 6" xfId="1152"/>
    <cellStyle name="Currency 6 2" xfId="1153"/>
    <cellStyle name="Currency 7" xfId="1154"/>
    <cellStyle name="Currency 7 2" xfId="1155"/>
    <cellStyle name="Currency 8" xfId="1156"/>
    <cellStyle name="Currency 9" xfId="1157"/>
    <cellStyle name="Explanatory Text 2" xfId="1158"/>
    <cellStyle name="Good 2" xfId="1159"/>
    <cellStyle name="Heading 1 2" xfId="1160"/>
    <cellStyle name="Heading 2 2" xfId="1161"/>
    <cellStyle name="Heading 3 2" xfId="1162"/>
    <cellStyle name="Heading 4 2" xfId="1163"/>
    <cellStyle name="Input 2" xfId="1164"/>
    <cellStyle name="Linked Cell 2" xfId="1165"/>
    <cellStyle name="Neutral 2" xfId="1166"/>
    <cellStyle name="Normal" xfId="0" builtinId="0"/>
    <cellStyle name="Normal 10" xfId="1167"/>
    <cellStyle name="Normal 10 10" xfId="1168"/>
    <cellStyle name="Normal 10 10 2" xfId="1169"/>
    <cellStyle name="Normal 10 11" xfId="1170"/>
    <cellStyle name="Normal 10 11 2" xfId="1171"/>
    <cellStyle name="Normal 10 11 3" xfId="1172"/>
    <cellStyle name="Normal 10 12" xfId="1173"/>
    <cellStyle name="Normal 10 12 2" xfId="1174"/>
    <cellStyle name="Normal 10 13" xfId="1175"/>
    <cellStyle name="Normal 10 2" xfId="1176"/>
    <cellStyle name="Normal 10 2 2" xfId="1177"/>
    <cellStyle name="Normal 10 2 2 2" xfId="1178"/>
    <cellStyle name="Normal 10 2 2 2 2" xfId="1179"/>
    <cellStyle name="Normal 10 2 2 2 2 2" xfId="1180"/>
    <cellStyle name="Normal 10 2 2 2 2 2 2" xfId="1181"/>
    <cellStyle name="Normal 10 2 2 2 2 3" xfId="1182"/>
    <cellStyle name="Normal 10 2 2 2 3" xfId="1183"/>
    <cellStyle name="Normal 10 2 2 2 3 2" xfId="1184"/>
    <cellStyle name="Normal 10 2 2 2 3 2 2" xfId="1185"/>
    <cellStyle name="Normal 10 2 2 2 3 3" xfId="1186"/>
    <cellStyle name="Normal 10 2 2 2 4" xfId="1187"/>
    <cellStyle name="Normal 10 2 2 2 4 2" xfId="1188"/>
    <cellStyle name="Normal 10 2 2 2 5" xfId="1189"/>
    <cellStyle name="Normal 10 2 2 2 5 2" xfId="1190"/>
    <cellStyle name="Normal 10 2 2 2 6" xfId="1191"/>
    <cellStyle name="Normal 10 2 2 3" xfId="1192"/>
    <cellStyle name="Normal 10 2 2 3 2" xfId="1193"/>
    <cellStyle name="Normal 10 2 2 3 2 2" xfId="1194"/>
    <cellStyle name="Normal 10 2 2 3 3" xfId="1195"/>
    <cellStyle name="Normal 10 2 2 4" xfId="1196"/>
    <cellStyle name="Normal 10 2 2 4 2" xfId="1197"/>
    <cellStyle name="Normal 10 2 2 4 2 2" xfId="1198"/>
    <cellStyle name="Normal 10 2 2 4 3" xfId="1199"/>
    <cellStyle name="Normal 10 2 2 5" xfId="1200"/>
    <cellStyle name="Normal 10 2 2 5 2" xfId="1201"/>
    <cellStyle name="Normal 10 2 2 6" xfId="1202"/>
    <cellStyle name="Normal 10 2 2 6 2" xfId="1203"/>
    <cellStyle name="Normal 10 2 2 7" xfId="1204"/>
    <cellStyle name="Normal 10 2 3" xfId="1205"/>
    <cellStyle name="Normal 10 2 3 2" xfId="1206"/>
    <cellStyle name="Normal 10 2 3 2 2" xfId="1207"/>
    <cellStyle name="Normal 10 2 3 2 2 2" xfId="1208"/>
    <cellStyle name="Normal 10 2 3 2 2 2 2" xfId="1209"/>
    <cellStyle name="Normal 10 2 3 2 2 3" xfId="1210"/>
    <cellStyle name="Normal 10 2 3 2 3" xfId="1211"/>
    <cellStyle name="Normal 10 2 3 2 3 2" xfId="1212"/>
    <cellStyle name="Normal 10 2 3 2 3 2 2" xfId="1213"/>
    <cellStyle name="Normal 10 2 3 2 3 3" xfId="1214"/>
    <cellStyle name="Normal 10 2 3 2 4" xfId="1215"/>
    <cellStyle name="Normal 10 2 3 2 4 2" xfId="1216"/>
    <cellStyle name="Normal 10 2 3 2 5" xfId="1217"/>
    <cellStyle name="Normal 10 2 3 2 5 2" xfId="1218"/>
    <cellStyle name="Normal 10 2 3 2 6" xfId="1219"/>
    <cellStyle name="Normal 10 2 3 3" xfId="1220"/>
    <cellStyle name="Normal 10 2 3 3 2" xfId="1221"/>
    <cellStyle name="Normal 10 2 3 3 2 2" xfId="1222"/>
    <cellStyle name="Normal 10 2 3 3 3" xfId="1223"/>
    <cellStyle name="Normal 10 2 3 4" xfId="1224"/>
    <cellStyle name="Normal 10 2 3 4 2" xfId="1225"/>
    <cellStyle name="Normal 10 2 3 4 2 2" xfId="1226"/>
    <cellStyle name="Normal 10 2 3 4 3" xfId="1227"/>
    <cellStyle name="Normal 10 2 3 5" xfId="1228"/>
    <cellStyle name="Normal 10 2 3 5 2" xfId="1229"/>
    <cellStyle name="Normal 10 2 3 6" xfId="1230"/>
    <cellStyle name="Normal 10 2 3 6 2" xfId="1231"/>
    <cellStyle name="Normal 10 2 3 7" xfId="1232"/>
    <cellStyle name="Normal 10 2 4" xfId="1233"/>
    <cellStyle name="Normal 10 2 4 2" xfId="1234"/>
    <cellStyle name="Normal 10 2 4 2 2" xfId="1235"/>
    <cellStyle name="Normal 10 2 4 2 2 2" xfId="1236"/>
    <cellStyle name="Normal 10 2 4 2 3" xfId="1237"/>
    <cellStyle name="Normal 10 2 4 3" xfId="1238"/>
    <cellStyle name="Normal 10 2 4 3 2" xfId="1239"/>
    <cellStyle name="Normal 10 2 4 3 2 2" xfId="1240"/>
    <cellStyle name="Normal 10 2 4 3 3" xfId="1241"/>
    <cellStyle name="Normal 10 2 4 4" xfId="1242"/>
    <cellStyle name="Normal 10 2 4 4 2" xfId="1243"/>
    <cellStyle name="Normal 10 2 4 5" xfId="1244"/>
    <cellStyle name="Normal 10 2 4 5 2" xfId="1245"/>
    <cellStyle name="Normal 10 2 4 6" xfId="1246"/>
    <cellStyle name="Normal 10 2 5" xfId="1247"/>
    <cellStyle name="Normal 10 2 5 2" xfId="1248"/>
    <cellStyle name="Normal 10 2 5 2 2" xfId="1249"/>
    <cellStyle name="Normal 10 2 5 3" xfId="1250"/>
    <cellStyle name="Normal 10 2 6" xfId="1251"/>
    <cellStyle name="Normal 10 2 6 2" xfId="1252"/>
    <cellStyle name="Normal 10 2 6 2 2" xfId="1253"/>
    <cellStyle name="Normal 10 2 6 3" xfId="1254"/>
    <cellStyle name="Normal 10 2 7" xfId="1255"/>
    <cellStyle name="Normal 10 2 7 2" xfId="1256"/>
    <cellStyle name="Normal 10 2 8" xfId="1257"/>
    <cellStyle name="Normal 10 2 8 2" xfId="1258"/>
    <cellStyle name="Normal 10 2 9" xfId="1259"/>
    <cellStyle name="Normal 10 3" xfId="1260"/>
    <cellStyle name="Normal 10 3 2" xfId="1261"/>
    <cellStyle name="Normal 10 3 2 2" xfId="1262"/>
    <cellStyle name="Normal 10 3 2 2 2" xfId="1263"/>
    <cellStyle name="Normal 10 3 2 2 2 2" xfId="1264"/>
    <cellStyle name="Normal 10 3 2 2 2 2 2" xfId="1265"/>
    <cellStyle name="Normal 10 3 2 2 2 3" xfId="1266"/>
    <cellStyle name="Normal 10 3 2 2 3" xfId="1267"/>
    <cellStyle name="Normal 10 3 2 2 3 2" xfId="1268"/>
    <cellStyle name="Normal 10 3 2 2 3 2 2" xfId="1269"/>
    <cellStyle name="Normal 10 3 2 2 3 3" xfId="1270"/>
    <cellStyle name="Normal 10 3 2 2 4" xfId="1271"/>
    <cellStyle name="Normal 10 3 2 2 4 2" xfId="1272"/>
    <cellStyle name="Normal 10 3 2 2 5" xfId="1273"/>
    <cellStyle name="Normal 10 3 2 2 5 2" xfId="1274"/>
    <cellStyle name="Normal 10 3 2 2 6" xfId="1275"/>
    <cellStyle name="Normal 10 3 2 3" xfId="1276"/>
    <cellStyle name="Normal 10 3 2 3 2" xfId="1277"/>
    <cellStyle name="Normal 10 3 2 3 2 2" xfId="1278"/>
    <cellStyle name="Normal 10 3 2 3 3" xfId="1279"/>
    <cellStyle name="Normal 10 3 2 4" xfId="1280"/>
    <cellStyle name="Normal 10 3 2 4 2" xfId="1281"/>
    <cellStyle name="Normal 10 3 2 4 2 2" xfId="1282"/>
    <cellStyle name="Normal 10 3 2 4 3" xfId="1283"/>
    <cellStyle name="Normal 10 3 2 5" xfId="1284"/>
    <cellStyle name="Normal 10 3 2 5 2" xfId="1285"/>
    <cellStyle name="Normal 10 3 2 6" xfId="1286"/>
    <cellStyle name="Normal 10 3 2 6 2" xfId="1287"/>
    <cellStyle name="Normal 10 3 2 7" xfId="1288"/>
    <cellStyle name="Normal 10 3 3" xfId="1289"/>
    <cellStyle name="Normal 10 3 3 2" xfId="1290"/>
    <cellStyle name="Normal 10 3 3 2 2" xfId="1291"/>
    <cellStyle name="Normal 10 3 3 2 2 2" xfId="1292"/>
    <cellStyle name="Normal 10 3 3 2 2 2 2" xfId="1293"/>
    <cellStyle name="Normal 10 3 3 2 2 3" xfId="1294"/>
    <cellStyle name="Normal 10 3 3 2 3" xfId="1295"/>
    <cellStyle name="Normal 10 3 3 2 3 2" xfId="1296"/>
    <cellStyle name="Normal 10 3 3 2 3 2 2" xfId="1297"/>
    <cellStyle name="Normal 10 3 3 2 3 3" xfId="1298"/>
    <cellStyle name="Normal 10 3 3 2 4" xfId="1299"/>
    <cellStyle name="Normal 10 3 3 2 4 2" xfId="1300"/>
    <cellStyle name="Normal 10 3 3 2 5" xfId="1301"/>
    <cellStyle name="Normal 10 3 3 2 5 2" xfId="1302"/>
    <cellStyle name="Normal 10 3 3 2 6" xfId="1303"/>
    <cellStyle name="Normal 10 3 3 3" xfId="1304"/>
    <cellStyle name="Normal 10 3 3 3 2" xfId="1305"/>
    <cellStyle name="Normal 10 3 3 3 2 2" xfId="1306"/>
    <cellStyle name="Normal 10 3 3 3 3" xfId="1307"/>
    <cellStyle name="Normal 10 3 3 4" xfId="1308"/>
    <cellStyle name="Normal 10 3 3 4 2" xfId="1309"/>
    <cellStyle name="Normal 10 3 3 4 2 2" xfId="1310"/>
    <cellStyle name="Normal 10 3 3 4 3" xfId="1311"/>
    <cellStyle name="Normal 10 3 3 5" xfId="1312"/>
    <cellStyle name="Normal 10 3 3 5 2" xfId="1313"/>
    <cellStyle name="Normal 10 3 3 6" xfId="1314"/>
    <cellStyle name="Normal 10 3 3 6 2" xfId="1315"/>
    <cellStyle name="Normal 10 3 3 7" xfId="1316"/>
    <cellStyle name="Normal 10 3 4" xfId="1317"/>
    <cellStyle name="Normal 10 3 4 2" xfId="1318"/>
    <cellStyle name="Normal 10 3 4 2 2" xfId="1319"/>
    <cellStyle name="Normal 10 3 4 2 2 2" xfId="1320"/>
    <cellStyle name="Normal 10 3 4 2 3" xfId="1321"/>
    <cellStyle name="Normal 10 3 4 3" xfId="1322"/>
    <cellStyle name="Normal 10 3 4 3 2" xfId="1323"/>
    <cellStyle name="Normal 10 3 4 3 2 2" xfId="1324"/>
    <cellStyle name="Normal 10 3 4 3 3" xfId="1325"/>
    <cellStyle name="Normal 10 3 4 4" xfId="1326"/>
    <cellStyle name="Normal 10 3 4 4 2" xfId="1327"/>
    <cellStyle name="Normal 10 3 4 5" xfId="1328"/>
    <cellStyle name="Normal 10 3 4 5 2" xfId="1329"/>
    <cellStyle name="Normal 10 3 4 6" xfId="1330"/>
    <cellStyle name="Normal 10 3 5" xfId="1331"/>
    <cellStyle name="Normal 10 3 5 2" xfId="1332"/>
    <cellStyle name="Normal 10 3 5 2 2" xfId="1333"/>
    <cellStyle name="Normal 10 3 5 3" xfId="1334"/>
    <cellStyle name="Normal 10 3 6" xfId="1335"/>
    <cellStyle name="Normal 10 3 6 2" xfId="1336"/>
    <cellStyle name="Normal 10 3 6 2 2" xfId="1337"/>
    <cellStyle name="Normal 10 3 6 3" xfId="1338"/>
    <cellStyle name="Normal 10 3 7" xfId="1339"/>
    <cellStyle name="Normal 10 3 7 2" xfId="1340"/>
    <cellStyle name="Normal 10 3 8" xfId="1341"/>
    <cellStyle name="Normal 10 3 8 2" xfId="1342"/>
    <cellStyle name="Normal 10 3 9" xfId="1343"/>
    <cellStyle name="Normal 10 4" xfId="1344"/>
    <cellStyle name="Normal 10 4 2" xfId="1345"/>
    <cellStyle name="Normal 10 4 2 2" xfId="1346"/>
    <cellStyle name="Normal 10 4 2 2 2" xfId="1347"/>
    <cellStyle name="Normal 10 4 2 2 2 2" xfId="1348"/>
    <cellStyle name="Normal 10 4 2 2 2 2 2" xfId="1349"/>
    <cellStyle name="Normal 10 4 2 2 2 3" xfId="1350"/>
    <cellStyle name="Normal 10 4 2 2 3" xfId="1351"/>
    <cellStyle name="Normal 10 4 2 2 3 2" xfId="1352"/>
    <cellStyle name="Normal 10 4 2 2 3 2 2" xfId="1353"/>
    <cellStyle name="Normal 10 4 2 2 3 3" xfId="1354"/>
    <cellStyle name="Normal 10 4 2 2 4" xfId="1355"/>
    <cellStyle name="Normal 10 4 2 2 4 2" xfId="1356"/>
    <cellStyle name="Normal 10 4 2 2 5" xfId="1357"/>
    <cellStyle name="Normal 10 4 2 2 5 2" xfId="1358"/>
    <cellStyle name="Normal 10 4 2 2 6" xfId="1359"/>
    <cellStyle name="Normal 10 4 2 3" xfId="1360"/>
    <cellStyle name="Normal 10 4 2 3 2" xfId="1361"/>
    <cellStyle name="Normal 10 4 2 3 2 2" xfId="1362"/>
    <cellStyle name="Normal 10 4 2 3 3" xfId="1363"/>
    <cellStyle name="Normal 10 4 2 4" xfId="1364"/>
    <cellStyle name="Normal 10 4 2 4 2" xfId="1365"/>
    <cellStyle name="Normal 10 4 2 4 2 2" xfId="1366"/>
    <cellStyle name="Normal 10 4 2 4 3" xfId="1367"/>
    <cellStyle name="Normal 10 4 2 5" xfId="1368"/>
    <cellStyle name="Normal 10 4 2 5 2" xfId="1369"/>
    <cellStyle name="Normal 10 4 2 6" xfId="1370"/>
    <cellStyle name="Normal 10 4 2 6 2" xfId="1371"/>
    <cellStyle name="Normal 10 4 2 7" xfId="1372"/>
    <cellStyle name="Normal 10 4 2 7 2" xfId="1373"/>
    <cellStyle name="Normal 10 4 2 7 2 2" xfId="1374"/>
    <cellStyle name="Normal 10 4 2 7 3" xfId="1375"/>
    <cellStyle name="Normal 10 4 2 8" xfId="1376"/>
    <cellStyle name="Normal 10 4 3" xfId="1377"/>
    <cellStyle name="Normal 10 4 3 2" xfId="1378"/>
    <cellStyle name="Normal 10 4 3 2 2" xfId="1379"/>
    <cellStyle name="Normal 10 4 3 2 2 2" xfId="1380"/>
    <cellStyle name="Normal 10 4 3 2 3" xfId="1381"/>
    <cellStyle name="Normal 10 4 3 3" xfId="1382"/>
    <cellStyle name="Normal 10 4 3 3 2" xfId="1383"/>
    <cellStyle name="Normal 10 4 3 3 2 2" xfId="1384"/>
    <cellStyle name="Normal 10 4 3 3 3" xfId="1385"/>
    <cellStyle name="Normal 10 4 3 4" xfId="1386"/>
    <cellStyle name="Normal 10 4 3 4 2" xfId="1387"/>
    <cellStyle name="Normal 10 4 3 5" xfId="1388"/>
    <cellStyle name="Normal 10 4 3 5 2" xfId="1389"/>
    <cellStyle name="Normal 10 4 3 6" xfId="1390"/>
    <cellStyle name="Normal 10 4 4" xfId="1391"/>
    <cellStyle name="Normal 10 4 4 2" xfId="1392"/>
    <cellStyle name="Normal 10 4 4 2 2" xfId="1393"/>
    <cellStyle name="Normal 10 4 4 3" xfId="1394"/>
    <cellStyle name="Normal 10 4 5" xfId="1395"/>
    <cellStyle name="Normal 10 4 5 2" xfId="1396"/>
    <cellStyle name="Normal 10 4 5 2 2" xfId="1397"/>
    <cellStyle name="Normal 10 4 5 3" xfId="1398"/>
    <cellStyle name="Normal 10 4 6" xfId="1399"/>
    <cellStyle name="Normal 10 4 6 2" xfId="1400"/>
    <cellStyle name="Normal 10 4 7" xfId="1401"/>
    <cellStyle name="Normal 10 4 7 2" xfId="1402"/>
    <cellStyle name="Normal 10 4 8" xfId="1403"/>
    <cellStyle name="Normal 10 5" xfId="1404"/>
    <cellStyle name="Normal 10 5 2" xfId="1405"/>
    <cellStyle name="Normal 10 5 2 2" xfId="1406"/>
    <cellStyle name="Normal 10 5 2 2 2" xfId="1407"/>
    <cellStyle name="Normal 10 5 2 2 2 2" xfId="1408"/>
    <cellStyle name="Normal 10 5 2 2 3" xfId="1409"/>
    <cellStyle name="Normal 10 5 2 3" xfId="1410"/>
    <cellStyle name="Normal 10 5 2 3 2" xfId="1411"/>
    <cellStyle name="Normal 10 5 2 3 2 2" xfId="1412"/>
    <cellStyle name="Normal 10 5 2 3 3" xfId="1413"/>
    <cellStyle name="Normal 10 5 2 4" xfId="1414"/>
    <cellStyle name="Normal 10 5 2 4 2" xfId="1415"/>
    <cellStyle name="Normal 10 5 2 5" xfId="1416"/>
    <cellStyle name="Normal 10 5 2 5 2" xfId="1417"/>
    <cellStyle name="Normal 10 5 2 6" xfId="1418"/>
    <cellStyle name="Normal 10 5 3" xfId="1419"/>
    <cellStyle name="Normal 10 5 3 2" xfId="1420"/>
    <cellStyle name="Normal 10 5 3 2 2" xfId="1421"/>
    <cellStyle name="Normal 10 5 3 3" xfId="1422"/>
    <cellStyle name="Normal 10 5 4" xfId="1423"/>
    <cellStyle name="Normal 10 5 4 2" xfId="1424"/>
    <cellStyle name="Normal 10 5 4 2 2" xfId="1425"/>
    <cellStyle name="Normal 10 5 4 3" xfId="1426"/>
    <cellStyle name="Normal 10 5 5" xfId="1427"/>
    <cellStyle name="Normal 10 5 5 2" xfId="1428"/>
    <cellStyle name="Normal 10 5 6" xfId="1429"/>
    <cellStyle name="Normal 10 5 6 2" xfId="1430"/>
    <cellStyle name="Normal 10 5 7" xfId="1431"/>
    <cellStyle name="Normal 10 6" xfId="1432"/>
    <cellStyle name="Normal 10 6 2" xfId="1433"/>
    <cellStyle name="Normal 10 6 2 2" xfId="1434"/>
    <cellStyle name="Normal 10 6 2 2 2" xfId="1435"/>
    <cellStyle name="Normal 10 6 2 3" xfId="1436"/>
    <cellStyle name="Normal 10 6 3" xfId="1437"/>
    <cellStyle name="Normal 10 6 3 2" xfId="1438"/>
    <cellStyle name="Normal 10 6 3 2 2" xfId="1439"/>
    <cellStyle name="Normal 10 6 3 3" xfId="1440"/>
    <cellStyle name="Normal 10 6 4" xfId="1441"/>
    <cellStyle name="Normal 10 6 4 2" xfId="1442"/>
    <cellStyle name="Normal 10 6 5" xfId="1443"/>
    <cellStyle name="Normal 10 6 5 2" xfId="1444"/>
    <cellStyle name="Normal 10 6 6" xfId="1445"/>
    <cellStyle name="Normal 10 7" xfId="1446"/>
    <cellStyle name="Normal 10 7 2" xfId="1447"/>
    <cellStyle name="Normal 10 7 2 2" xfId="1448"/>
    <cellStyle name="Normal 10 7 2 2 2" xfId="1449"/>
    <cellStyle name="Normal 10 7 2 3" xfId="1450"/>
    <cellStyle name="Normal 10 7 3" xfId="1451"/>
    <cellStyle name="Normal 10 7 3 2" xfId="1452"/>
    <cellStyle name="Normal 10 7 3 2 2" xfId="1453"/>
    <cellStyle name="Normal 10 7 3 3" xfId="1454"/>
    <cellStyle name="Normal 10 7 4" xfId="1455"/>
    <cellStyle name="Normal 10 7 4 2" xfId="1456"/>
    <cellStyle name="Normal 10 7 5" xfId="1457"/>
    <cellStyle name="Normal 10 7 5 2" xfId="1458"/>
    <cellStyle name="Normal 10 7 6" xfId="1459"/>
    <cellStyle name="Normal 10 8" xfId="1460"/>
    <cellStyle name="Normal 10 8 2" xfId="1461"/>
    <cellStyle name="Normal 10 8 2 2" xfId="1462"/>
    <cellStyle name="Normal 10 8 3" xfId="1463"/>
    <cellStyle name="Normal 10 9" xfId="1464"/>
    <cellStyle name="Normal 10 9 2" xfId="1465"/>
    <cellStyle name="Normal 10 9 2 2" xfId="1466"/>
    <cellStyle name="Normal 10 9 3" xfId="1467"/>
    <cellStyle name="Normal 11" xfId="1468"/>
    <cellStyle name="Normal 11 10" xfId="1469"/>
    <cellStyle name="Normal 11 10 2" xfId="1470"/>
    <cellStyle name="Normal 11 11" xfId="1471"/>
    <cellStyle name="Normal 11 11 2" xfId="1472"/>
    <cellStyle name="Normal 11 12" xfId="1473"/>
    <cellStyle name="Normal 11 2" xfId="1474"/>
    <cellStyle name="Normal 11 2 2" xfId="1475"/>
    <cellStyle name="Normal 11 2 2 2" xfId="1476"/>
    <cellStyle name="Normal 11 2 2 2 2" xfId="1477"/>
    <cellStyle name="Normal 11 2 2 2 2 2" xfId="1478"/>
    <cellStyle name="Normal 11 2 2 2 2 2 2" xfId="1479"/>
    <cellStyle name="Normal 11 2 2 2 2 3" xfId="1480"/>
    <cellStyle name="Normal 11 2 2 2 3" xfId="1481"/>
    <cellStyle name="Normal 11 2 2 2 3 2" xfId="1482"/>
    <cellStyle name="Normal 11 2 2 2 3 2 2" xfId="1483"/>
    <cellStyle name="Normal 11 2 2 2 3 3" xfId="1484"/>
    <cellStyle name="Normal 11 2 2 2 4" xfId="1485"/>
    <cellStyle name="Normal 11 2 2 2 4 2" xfId="1486"/>
    <cellStyle name="Normal 11 2 2 2 5" xfId="1487"/>
    <cellStyle name="Normal 11 2 2 2 5 2" xfId="1488"/>
    <cellStyle name="Normal 11 2 2 2 6" xfId="1489"/>
    <cellStyle name="Normal 11 2 2 3" xfId="1490"/>
    <cellStyle name="Normal 11 2 2 3 2" xfId="1491"/>
    <cellStyle name="Normal 11 2 2 3 2 2" xfId="1492"/>
    <cellStyle name="Normal 11 2 2 3 3" xfId="1493"/>
    <cellStyle name="Normal 11 2 2 4" xfId="1494"/>
    <cellStyle name="Normal 11 2 2 4 2" xfId="1495"/>
    <cellStyle name="Normal 11 2 2 4 2 2" xfId="1496"/>
    <cellStyle name="Normal 11 2 2 4 3" xfId="1497"/>
    <cellStyle name="Normal 11 2 2 5" xfId="1498"/>
    <cellStyle name="Normal 11 2 2 5 2" xfId="1499"/>
    <cellStyle name="Normal 11 2 2 6" xfId="1500"/>
    <cellStyle name="Normal 11 2 2 6 2" xfId="1501"/>
    <cellStyle name="Normal 11 2 2 7" xfId="1502"/>
    <cellStyle name="Normal 11 2 3" xfId="1503"/>
    <cellStyle name="Normal 11 2 3 2" xfId="1504"/>
    <cellStyle name="Normal 11 2 3 2 2" xfId="1505"/>
    <cellStyle name="Normal 11 2 3 2 2 2" xfId="1506"/>
    <cellStyle name="Normal 11 2 3 2 2 2 2" xfId="1507"/>
    <cellStyle name="Normal 11 2 3 2 2 3" xfId="1508"/>
    <cellStyle name="Normal 11 2 3 2 3" xfId="1509"/>
    <cellStyle name="Normal 11 2 3 2 3 2" xfId="1510"/>
    <cellStyle name="Normal 11 2 3 2 3 2 2" xfId="1511"/>
    <cellStyle name="Normal 11 2 3 2 3 3" xfId="1512"/>
    <cellStyle name="Normal 11 2 3 2 4" xfId="1513"/>
    <cellStyle name="Normal 11 2 3 2 4 2" xfId="1514"/>
    <cellStyle name="Normal 11 2 3 2 5" xfId="1515"/>
    <cellStyle name="Normal 11 2 3 2 5 2" xfId="1516"/>
    <cellStyle name="Normal 11 2 3 2 6" xfId="1517"/>
    <cellStyle name="Normal 11 2 3 3" xfId="1518"/>
    <cellStyle name="Normal 11 2 3 3 2" xfId="1519"/>
    <cellStyle name="Normal 11 2 3 3 2 2" xfId="1520"/>
    <cellStyle name="Normal 11 2 3 3 3" xfId="1521"/>
    <cellStyle name="Normal 11 2 3 4" xfId="1522"/>
    <cellStyle name="Normal 11 2 3 4 2" xfId="1523"/>
    <cellStyle name="Normal 11 2 3 4 2 2" xfId="1524"/>
    <cellStyle name="Normal 11 2 3 4 3" xfId="1525"/>
    <cellStyle name="Normal 11 2 3 5" xfId="1526"/>
    <cellStyle name="Normal 11 2 3 5 2" xfId="1527"/>
    <cellStyle name="Normal 11 2 3 6" xfId="1528"/>
    <cellStyle name="Normal 11 2 3 6 2" xfId="1529"/>
    <cellStyle name="Normal 11 2 3 7" xfId="1530"/>
    <cellStyle name="Normal 11 2 4" xfId="1531"/>
    <cellStyle name="Normal 11 2 4 2" xfId="1532"/>
    <cellStyle name="Normal 11 2 4 2 2" xfId="1533"/>
    <cellStyle name="Normal 11 2 4 2 2 2" xfId="1534"/>
    <cellStyle name="Normal 11 2 4 2 3" xfId="1535"/>
    <cellStyle name="Normal 11 2 4 3" xfId="1536"/>
    <cellStyle name="Normal 11 2 4 3 2" xfId="1537"/>
    <cellStyle name="Normal 11 2 4 3 2 2" xfId="1538"/>
    <cellStyle name="Normal 11 2 4 3 3" xfId="1539"/>
    <cellStyle name="Normal 11 2 4 4" xfId="1540"/>
    <cellStyle name="Normal 11 2 4 4 2" xfId="1541"/>
    <cellStyle name="Normal 11 2 4 5" xfId="1542"/>
    <cellStyle name="Normal 11 2 4 5 2" xfId="1543"/>
    <cellStyle name="Normal 11 2 4 6" xfId="1544"/>
    <cellStyle name="Normal 11 2 5" xfId="1545"/>
    <cellStyle name="Normal 11 2 5 2" xfId="1546"/>
    <cellStyle name="Normal 11 2 5 2 2" xfId="1547"/>
    <cellStyle name="Normal 11 2 5 3" xfId="1548"/>
    <cellStyle name="Normal 11 2 6" xfId="1549"/>
    <cellStyle name="Normal 11 2 6 2" xfId="1550"/>
    <cellStyle name="Normal 11 2 6 2 2" xfId="1551"/>
    <cellStyle name="Normal 11 2 6 3" xfId="1552"/>
    <cellStyle name="Normal 11 2 7" xfId="1553"/>
    <cellStyle name="Normal 11 2 7 2" xfId="1554"/>
    <cellStyle name="Normal 11 2 8" xfId="1555"/>
    <cellStyle name="Normal 11 2 8 2" xfId="1556"/>
    <cellStyle name="Normal 11 2 9" xfId="1557"/>
    <cellStyle name="Normal 11 3" xfId="1558"/>
    <cellStyle name="Normal 11 3 2" xfId="1559"/>
    <cellStyle name="Normal 11 3 2 2" xfId="1560"/>
    <cellStyle name="Normal 11 3 2 2 2" xfId="1561"/>
    <cellStyle name="Normal 11 3 2 2 2 2" xfId="1562"/>
    <cellStyle name="Normal 11 3 2 2 2 2 2" xfId="1563"/>
    <cellStyle name="Normal 11 3 2 2 2 3" xfId="1564"/>
    <cellStyle name="Normal 11 3 2 2 3" xfId="1565"/>
    <cellStyle name="Normal 11 3 2 2 3 2" xfId="1566"/>
    <cellStyle name="Normal 11 3 2 2 3 2 2" xfId="1567"/>
    <cellStyle name="Normal 11 3 2 2 3 3" xfId="1568"/>
    <cellStyle name="Normal 11 3 2 2 4" xfId="1569"/>
    <cellStyle name="Normal 11 3 2 2 4 2" xfId="1570"/>
    <cellStyle name="Normal 11 3 2 2 5" xfId="1571"/>
    <cellStyle name="Normal 11 3 2 2 5 2" xfId="1572"/>
    <cellStyle name="Normal 11 3 2 2 6" xfId="1573"/>
    <cellStyle name="Normal 11 3 2 3" xfId="1574"/>
    <cellStyle name="Normal 11 3 2 3 2" xfId="1575"/>
    <cellStyle name="Normal 11 3 2 3 2 2" xfId="1576"/>
    <cellStyle name="Normal 11 3 2 3 3" xfId="1577"/>
    <cellStyle name="Normal 11 3 2 4" xfId="1578"/>
    <cellStyle name="Normal 11 3 2 4 2" xfId="1579"/>
    <cellStyle name="Normal 11 3 2 4 2 2" xfId="1580"/>
    <cellStyle name="Normal 11 3 2 4 3" xfId="1581"/>
    <cellStyle name="Normal 11 3 2 5" xfId="1582"/>
    <cellStyle name="Normal 11 3 2 5 2" xfId="1583"/>
    <cellStyle name="Normal 11 3 2 6" xfId="1584"/>
    <cellStyle name="Normal 11 3 2 6 2" xfId="1585"/>
    <cellStyle name="Normal 11 3 2 7" xfId="1586"/>
    <cellStyle name="Normal 11 3 3" xfId="1587"/>
    <cellStyle name="Normal 11 3 3 2" xfId="1588"/>
    <cellStyle name="Normal 11 3 3 2 2" xfId="1589"/>
    <cellStyle name="Normal 11 3 3 2 2 2" xfId="1590"/>
    <cellStyle name="Normal 11 3 3 2 2 2 2" xfId="1591"/>
    <cellStyle name="Normal 11 3 3 2 2 3" xfId="1592"/>
    <cellStyle name="Normal 11 3 3 2 3" xfId="1593"/>
    <cellStyle name="Normal 11 3 3 2 3 2" xfId="1594"/>
    <cellStyle name="Normal 11 3 3 2 3 2 2" xfId="1595"/>
    <cellStyle name="Normal 11 3 3 2 3 3" xfId="1596"/>
    <cellStyle name="Normal 11 3 3 2 4" xfId="1597"/>
    <cellStyle name="Normal 11 3 3 2 4 2" xfId="1598"/>
    <cellStyle name="Normal 11 3 3 2 5" xfId="1599"/>
    <cellStyle name="Normal 11 3 3 2 5 2" xfId="1600"/>
    <cellStyle name="Normal 11 3 3 2 6" xfId="1601"/>
    <cellStyle name="Normal 11 3 3 3" xfId="1602"/>
    <cellStyle name="Normal 11 3 3 3 2" xfId="1603"/>
    <cellStyle name="Normal 11 3 3 3 2 2" xfId="1604"/>
    <cellStyle name="Normal 11 3 3 3 3" xfId="1605"/>
    <cellStyle name="Normal 11 3 3 4" xfId="1606"/>
    <cellStyle name="Normal 11 3 3 4 2" xfId="1607"/>
    <cellStyle name="Normal 11 3 3 4 2 2" xfId="1608"/>
    <cellStyle name="Normal 11 3 3 4 3" xfId="1609"/>
    <cellStyle name="Normal 11 3 3 5" xfId="1610"/>
    <cellStyle name="Normal 11 3 3 5 2" xfId="1611"/>
    <cellStyle name="Normal 11 3 3 6" xfId="1612"/>
    <cellStyle name="Normal 11 3 3 6 2" xfId="1613"/>
    <cellStyle name="Normal 11 3 3 7" xfId="1614"/>
    <cellStyle name="Normal 11 3 4" xfId="1615"/>
    <cellStyle name="Normal 11 3 4 2" xfId="1616"/>
    <cellStyle name="Normal 11 3 4 2 2" xfId="1617"/>
    <cellStyle name="Normal 11 3 4 2 2 2" xfId="1618"/>
    <cellStyle name="Normal 11 3 4 2 3" xfId="1619"/>
    <cellStyle name="Normal 11 3 4 3" xfId="1620"/>
    <cellStyle name="Normal 11 3 4 3 2" xfId="1621"/>
    <cellStyle name="Normal 11 3 4 3 2 2" xfId="1622"/>
    <cellStyle name="Normal 11 3 4 3 3" xfId="1623"/>
    <cellStyle name="Normal 11 3 4 4" xfId="1624"/>
    <cellStyle name="Normal 11 3 4 4 2" xfId="1625"/>
    <cellStyle name="Normal 11 3 4 5" xfId="1626"/>
    <cellStyle name="Normal 11 3 4 5 2" xfId="1627"/>
    <cellStyle name="Normal 11 3 4 6" xfId="1628"/>
    <cellStyle name="Normal 11 3 5" xfId="1629"/>
    <cellStyle name="Normal 11 3 5 2" xfId="1630"/>
    <cellStyle name="Normal 11 3 5 2 2" xfId="1631"/>
    <cellStyle name="Normal 11 3 5 3" xfId="1632"/>
    <cellStyle name="Normal 11 3 6" xfId="1633"/>
    <cellStyle name="Normal 11 3 6 2" xfId="1634"/>
    <cellStyle name="Normal 11 3 6 2 2" xfId="1635"/>
    <cellStyle name="Normal 11 3 6 3" xfId="1636"/>
    <cellStyle name="Normal 11 3 7" xfId="1637"/>
    <cellStyle name="Normal 11 3 7 2" xfId="1638"/>
    <cellStyle name="Normal 11 3 8" xfId="1639"/>
    <cellStyle name="Normal 11 3 8 2" xfId="1640"/>
    <cellStyle name="Normal 11 3 9" xfId="1641"/>
    <cellStyle name="Normal 11 4" xfId="1642"/>
    <cellStyle name="Normal 11 4 2" xfId="1643"/>
    <cellStyle name="Normal 11 4 2 2" xfId="1644"/>
    <cellStyle name="Normal 11 4 2 2 2" xfId="1645"/>
    <cellStyle name="Normal 11 4 2 2 2 2" xfId="1646"/>
    <cellStyle name="Normal 11 4 2 2 3" xfId="1647"/>
    <cellStyle name="Normal 11 4 2 3" xfId="1648"/>
    <cellStyle name="Normal 11 4 2 3 2" xfId="1649"/>
    <cellStyle name="Normal 11 4 2 3 2 2" xfId="1650"/>
    <cellStyle name="Normal 11 4 2 3 3" xfId="1651"/>
    <cellStyle name="Normal 11 4 2 4" xfId="1652"/>
    <cellStyle name="Normal 11 4 2 4 2" xfId="1653"/>
    <cellStyle name="Normal 11 4 2 5" xfId="1654"/>
    <cellStyle name="Normal 11 4 2 5 2" xfId="1655"/>
    <cellStyle name="Normal 11 4 2 6" xfId="1656"/>
    <cellStyle name="Normal 11 4 3" xfId="1657"/>
    <cellStyle name="Normal 11 4 3 2" xfId="1658"/>
    <cellStyle name="Normal 11 4 3 2 2" xfId="1659"/>
    <cellStyle name="Normal 11 4 3 3" xfId="1660"/>
    <cellStyle name="Normal 11 4 4" xfId="1661"/>
    <cellStyle name="Normal 11 4 4 2" xfId="1662"/>
    <cellStyle name="Normal 11 4 4 2 2" xfId="1663"/>
    <cellStyle name="Normal 11 4 4 3" xfId="1664"/>
    <cellStyle name="Normal 11 4 5" xfId="1665"/>
    <cellStyle name="Normal 11 4 5 2" xfId="1666"/>
    <cellStyle name="Normal 11 4 6" xfId="1667"/>
    <cellStyle name="Normal 11 4 6 2" xfId="1668"/>
    <cellStyle name="Normal 11 4 7" xfId="1669"/>
    <cellStyle name="Normal 11 5" xfId="1670"/>
    <cellStyle name="Normal 11 5 2" xfId="1671"/>
    <cellStyle name="Normal 11 5 2 2" xfId="1672"/>
    <cellStyle name="Normal 11 5 2 2 2" xfId="1673"/>
    <cellStyle name="Normal 11 5 2 2 2 2" xfId="1674"/>
    <cellStyle name="Normal 11 5 2 2 3" xfId="1675"/>
    <cellStyle name="Normal 11 5 2 3" xfId="1676"/>
    <cellStyle name="Normal 11 5 2 3 2" xfId="1677"/>
    <cellStyle name="Normal 11 5 2 3 2 2" xfId="1678"/>
    <cellStyle name="Normal 11 5 2 3 3" xfId="1679"/>
    <cellStyle name="Normal 11 5 2 4" xfId="1680"/>
    <cellStyle name="Normal 11 5 2 4 2" xfId="1681"/>
    <cellStyle name="Normal 11 5 2 5" xfId="1682"/>
    <cellStyle name="Normal 11 5 2 5 2" xfId="1683"/>
    <cellStyle name="Normal 11 5 2 6" xfId="1684"/>
    <cellStyle name="Normal 11 5 3" xfId="1685"/>
    <cellStyle name="Normal 11 5 3 2" xfId="1686"/>
    <cellStyle name="Normal 11 5 3 2 2" xfId="1687"/>
    <cellStyle name="Normal 11 5 3 3" xfId="1688"/>
    <cellStyle name="Normal 11 5 4" xfId="1689"/>
    <cellStyle name="Normal 11 5 4 2" xfId="1690"/>
    <cellStyle name="Normal 11 5 4 2 2" xfId="1691"/>
    <cellStyle name="Normal 11 5 4 3" xfId="1692"/>
    <cellStyle name="Normal 11 5 5" xfId="1693"/>
    <cellStyle name="Normal 11 5 5 2" xfId="1694"/>
    <cellStyle name="Normal 11 5 6" xfId="1695"/>
    <cellStyle name="Normal 11 5 6 2" xfId="1696"/>
    <cellStyle name="Normal 11 5 7" xfId="1697"/>
    <cellStyle name="Normal 11 6" xfId="1698"/>
    <cellStyle name="Normal 11 6 2" xfId="1699"/>
    <cellStyle name="Normal 11 6 2 2" xfId="1700"/>
    <cellStyle name="Normal 11 6 2 2 2" xfId="1701"/>
    <cellStyle name="Normal 11 6 2 3" xfId="1702"/>
    <cellStyle name="Normal 11 6 3" xfId="1703"/>
    <cellStyle name="Normal 11 6 3 2" xfId="1704"/>
    <cellStyle name="Normal 11 6 3 2 2" xfId="1705"/>
    <cellStyle name="Normal 11 6 3 3" xfId="1706"/>
    <cellStyle name="Normal 11 6 4" xfId="1707"/>
    <cellStyle name="Normal 11 6 4 2" xfId="1708"/>
    <cellStyle name="Normal 11 6 5" xfId="1709"/>
    <cellStyle name="Normal 11 6 5 2" xfId="1710"/>
    <cellStyle name="Normal 11 6 6" xfId="1711"/>
    <cellStyle name="Normal 11 7" xfId="1712"/>
    <cellStyle name="Normal 11 7 2" xfId="1713"/>
    <cellStyle name="Normal 11 7 2 2" xfId="1714"/>
    <cellStyle name="Normal 11 7 3" xfId="1715"/>
    <cellStyle name="Normal 11 8" xfId="1716"/>
    <cellStyle name="Normal 11 8 2" xfId="1717"/>
    <cellStyle name="Normal 11 8 2 2" xfId="1718"/>
    <cellStyle name="Normal 11 8 3" xfId="1719"/>
    <cellStyle name="Normal 11 9" xfId="1720"/>
    <cellStyle name="Normal 11 9 2" xfId="1721"/>
    <cellStyle name="Normal 12" xfId="1722"/>
    <cellStyle name="Normal 12 10" xfId="1723"/>
    <cellStyle name="Normal 12 10 2" xfId="1724"/>
    <cellStyle name="Normal 12 11" xfId="1725"/>
    <cellStyle name="Normal 12 11 2" xfId="1726"/>
    <cellStyle name="Normal 12 12" xfId="1727"/>
    <cellStyle name="Normal 12 2" xfId="1728"/>
    <cellStyle name="Normal 12 2 10" xfId="1729"/>
    <cellStyle name="Normal 12 2 10 2" xfId="1730"/>
    <cellStyle name="Normal 12 2 11" xfId="1731"/>
    <cellStyle name="Normal 12 2 2" xfId="1732"/>
    <cellStyle name="Normal 12 2 2 2" xfId="1733"/>
    <cellStyle name="Normal 12 2 2 2 2" xfId="1734"/>
    <cellStyle name="Normal 12 2 2 2 2 2" xfId="1735"/>
    <cellStyle name="Normal 12 2 2 2 2 2 2" xfId="1736"/>
    <cellStyle name="Normal 12 2 2 2 2 2 2 2" xfId="1737"/>
    <cellStyle name="Normal 12 2 2 2 2 2 3" xfId="1738"/>
    <cellStyle name="Normal 12 2 2 2 2 3" xfId="1739"/>
    <cellStyle name="Normal 12 2 2 2 2 3 2" xfId="1740"/>
    <cellStyle name="Normal 12 2 2 2 2 3 2 2" xfId="1741"/>
    <cellStyle name="Normal 12 2 2 2 2 3 3" xfId="1742"/>
    <cellStyle name="Normal 12 2 2 2 2 4" xfId="1743"/>
    <cellStyle name="Normal 12 2 2 2 2 4 2" xfId="1744"/>
    <cellStyle name="Normal 12 2 2 2 2 5" xfId="1745"/>
    <cellStyle name="Normal 12 2 2 2 2 5 2" xfId="1746"/>
    <cellStyle name="Normal 12 2 2 2 2 6" xfId="1747"/>
    <cellStyle name="Normal 12 2 2 2 3" xfId="1748"/>
    <cellStyle name="Normal 12 2 2 2 3 2" xfId="1749"/>
    <cellStyle name="Normal 12 2 2 2 3 2 2" xfId="1750"/>
    <cellStyle name="Normal 12 2 2 2 3 3" xfId="1751"/>
    <cellStyle name="Normal 12 2 2 2 4" xfId="1752"/>
    <cellStyle name="Normal 12 2 2 2 4 2" xfId="1753"/>
    <cellStyle name="Normal 12 2 2 2 4 2 2" xfId="1754"/>
    <cellStyle name="Normal 12 2 2 2 4 3" xfId="1755"/>
    <cellStyle name="Normal 12 2 2 2 5" xfId="1756"/>
    <cellStyle name="Normal 12 2 2 2 5 2" xfId="1757"/>
    <cellStyle name="Normal 12 2 2 2 6" xfId="1758"/>
    <cellStyle name="Normal 12 2 2 2 6 2" xfId="1759"/>
    <cellStyle name="Normal 12 2 2 2 7" xfId="1760"/>
    <cellStyle name="Normal 12 2 2 3" xfId="1761"/>
    <cellStyle name="Normal 12 2 2 3 2" xfId="1762"/>
    <cellStyle name="Normal 12 2 2 3 2 2" xfId="1763"/>
    <cellStyle name="Normal 12 2 2 3 2 2 2" xfId="1764"/>
    <cellStyle name="Normal 12 2 2 3 2 2 2 2" xfId="1765"/>
    <cellStyle name="Normal 12 2 2 3 2 2 3" xfId="1766"/>
    <cellStyle name="Normal 12 2 2 3 2 3" xfId="1767"/>
    <cellStyle name="Normal 12 2 2 3 2 3 2" xfId="1768"/>
    <cellStyle name="Normal 12 2 2 3 2 3 2 2" xfId="1769"/>
    <cellStyle name="Normal 12 2 2 3 2 3 3" xfId="1770"/>
    <cellStyle name="Normal 12 2 2 3 2 4" xfId="1771"/>
    <cellStyle name="Normal 12 2 2 3 2 4 2" xfId="1772"/>
    <cellStyle name="Normal 12 2 2 3 2 5" xfId="1773"/>
    <cellStyle name="Normal 12 2 2 3 2 5 2" xfId="1774"/>
    <cellStyle name="Normal 12 2 2 3 2 6" xfId="1775"/>
    <cellStyle name="Normal 12 2 2 3 3" xfId="1776"/>
    <cellStyle name="Normal 12 2 2 3 3 2" xfId="1777"/>
    <cellStyle name="Normal 12 2 2 3 3 2 2" xfId="1778"/>
    <cellStyle name="Normal 12 2 2 3 3 3" xfId="1779"/>
    <cellStyle name="Normal 12 2 2 3 4" xfId="1780"/>
    <cellStyle name="Normal 12 2 2 3 4 2" xfId="1781"/>
    <cellStyle name="Normal 12 2 2 3 4 2 2" xfId="1782"/>
    <cellStyle name="Normal 12 2 2 3 4 3" xfId="1783"/>
    <cellStyle name="Normal 12 2 2 3 5" xfId="1784"/>
    <cellStyle name="Normal 12 2 2 3 5 2" xfId="1785"/>
    <cellStyle name="Normal 12 2 2 3 6" xfId="1786"/>
    <cellStyle name="Normal 12 2 2 3 6 2" xfId="1787"/>
    <cellStyle name="Normal 12 2 2 3 7" xfId="1788"/>
    <cellStyle name="Normal 12 2 2 4" xfId="1789"/>
    <cellStyle name="Normal 12 2 2 4 2" xfId="1790"/>
    <cellStyle name="Normal 12 2 2 4 2 2" xfId="1791"/>
    <cellStyle name="Normal 12 2 2 4 2 2 2" xfId="1792"/>
    <cellStyle name="Normal 12 2 2 4 2 3" xfId="1793"/>
    <cellStyle name="Normal 12 2 2 4 3" xfId="1794"/>
    <cellStyle name="Normal 12 2 2 4 3 2" xfId="1795"/>
    <cellStyle name="Normal 12 2 2 4 3 2 2" xfId="1796"/>
    <cellStyle name="Normal 12 2 2 4 3 3" xfId="1797"/>
    <cellStyle name="Normal 12 2 2 4 4" xfId="1798"/>
    <cellStyle name="Normal 12 2 2 4 4 2" xfId="1799"/>
    <cellStyle name="Normal 12 2 2 4 5" xfId="1800"/>
    <cellStyle name="Normal 12 2 2 4 5 2" xfId="1801"/>
    <cellStyle name="Normal 12 2 2 4 6" xfId="1802"/>
    <cellStyle name="Normal 12 2 2 5" xfId="1803"/>
    <cellStyle name="Normal 12 2 2 5 2" xfId="1804"/>
    <cellStyle name="Normal 12 2 2 5 2 2" xfId="1805"/>
    <cellStyle name="Normal 12 2 2 5 3" xfId="1806"/>
    <cellStyle name="Normal 12 2 2 6" xfId="1807"/>
    <cellStyle name="Normal 12 2 2 6 2" xfId="1808"/>
    <cellStyle name="Normal 12 2 2 6 2 2" xfId="1809"/>
    <cellStyle name="Normal 12 2 2 6 3" xfId="1810"/>
    <cellStyle name="Normal 12 2 2 7" xfId="1811"/>
    <cellStyle name="Normal 12 2 2 7 2" xfId="1812"/>
    <cellStyle name="Normal 12 2 2 8" xfId="1813"/>
    <cellStyle name="Normal 12 2 2 8 2" xfId="1814"/>
    <cellStyle name="Normal 12 2 2 9" xfId="1815"/>
    <cellStyle name="Normal 12 2 3" xfId="1816"/>
    <cellStyle name="Normal 12 2 3 2" xfId="1817"/>
    <cellStyle name="Normal 12 2 3 2 2" xfId="1818"/>
    <cellStyle name="Normal 12 2 3 2 2 2" xfId="1819"/>
    <cellStyle name="Normal 12 2 3 2 2 2 2" xfId="1820"/>
    <cellStyle name="Normal 12 2 3 2 2 3" xfId="1821"/>
    <cellStyle name="Normal 12 2 3 2 3" xfId="1822"/>
    <cellStyle name="Normal 12 2 3 2 3 2" xfId="1823"/>
    <cellStyle name="Normal 12 2 3 2 3 2 2" xfId="1824"/>
    <cellStyle name="Normal 12 2 3 2 3 3" xfId="1825"/>
    <cellStyle name="Normal 12 2 3 2 4" xfId="1826"/>
    <cellStyle name="Normal 12 2 3 2 4 2" xfId="1827"/>
    <cellStyle name="Normal 12 2 3 2 5" xfId="1828"/>
    <cellStyle name="Normal 12 2 3 2 5 2" xfId="1829"/>
    <cellStyle name="Normal 12 2 3 2 6" xfId="1830"/>
    <cellStyle name="Normal 12 2 3 3" xfId="1831"/>
    <cellStyle name="Normal 12 2 3 3 2" xfId="1832"/>
    <cellStyle name="Normal 12 2 3 3 2 2" xfId="1833"/>
    <cellStyle name="Normal 12 2 3 3 3" xfId="1834"/>
    <cellStyle name="Normal 12 2 3 4" xfId="1835"/>
    <cellStyle name="Normal 12 2 3 4 2" xfId="1836"/>
    <cellStyle name="Normal 12 2 3 4 2 2" xfId="1837"/>
    <cellStyle name="Normal 12 2 3 4 3" xfId="1838"/>
    <cellStyle name="Normal 12 2 3 5" xfId="1839"/>
    <cellStyle name="Normal 12 2 3 5 2" xfId="1840"/>
    <cellStyle name="Normal 12 2 3 6" xfId="1841"/>
    <cellStyle name="Normal 12 2 3 6 2" xfId="1842"/>
    <cellStyle name="Normal 12 2 3 7" xfId="1843"/>
    <cellStyle name="Normal 12 2 4" xfId="1844"/>
    <cellStyle name="Normal 12 2 4 2" xfId="1845"/>
    <cellStyle name="Normal 12 2 4 2 2" xfId="1846"/>
    <cellStyle name="Normal 12 2 4 2 2 2" xfId="1847"/>
    <cellStyle name="Normal 12 2 4 2 2 2 2" xfId="1848"/>
    <cellStyle name="Normal 12 2 4 2 2 3" xfId="1849"/>
    <cellStyle name="Normal 12 2 4 2 3" xfId="1850"/>
    <cellStyle name="Normal 12 2 4 2 3 2" xfId="1851"/>
    <cellStyle name="Normal 12 2 4 2 3 2 2" xfId="1852"/>
    <cellStyle name="Normal 12 2 4 2 3 3" xfId="1853"/>
    <cellStyle name="Normal 12 2 4 2 4" xfId="1854"/>
    <cellStyle name="Normal 12 2 4 2 4 2" xfId="1855"/>
    <cellStyle name="Normal 12 2 4 2 5" xfId="1856"/>
    <cellStyle name="Normal 12 2 4 2 5 2" xfId="1857"/>
    <cellStyle name="Normal 12 2 4 2 6" xfId="1858"/>
    <cellStyle name="Normal 12 2 4 3" xfId="1859"/>
    <cellStyle name="Normal 12 2 4 3 2" xfId="1860"/>
    <cellStyle name="Normal 12 2 4 3 2 2" xfId="1861"/>
    <cellStyle name="Normal 12 2 4 3 3" xfId="1862"/>
    <cellStyle name="Normal 12 2 4 4" xfId="1863"/>
    <cellStyle name="Normal 12 2 4 4 2" xfId="1864"/>
    <cellStyle name="Normal 12 2 4 4 2 2" xfId="1865"/>
    <cellStyle name="Normal 12 2 4 4 3" xfId="1866"/>
    <cellStyle name="Normal 12 2 4 5" xfId="1867"/>
    <cellStyle name="Normal 12 2 4 5 2" xfId="1868"/>
    <cellStyle name="Normal 12 2 4 6" xfId="1869"/>
    <cellStyle name="Normal 12 2 4 6 2" xfId="1870"/>
    <cellStyle name="Normal 12 2 4 7" xfId="1871"/>
    <cellStyle name="Normal 12 2 5" xfId="1872"/>
    <cellStyle name="Normal 12 2 5 2" xfId="1873"/>
    <cellStyle name="Normal 12 2 5 2 2" xfId="1874"/>
    <cellStyle name="Normal 12 2 5 2 2 2" xfId="1875"/>
    <cellStyle name="Normal 12 2 5 2 3" xfId="1876"/>
    <cellStyle name="Normal 12 2 5 3" xfId="1877"/>
    <cellStyle name="Normal 12 2 5 3 2" xfId="1878"/>
    <cellStyle name="Normal 12 2 5 3 2 2" xfId="1879"/>
    <cellStyle name="Normal 12 2 5 3 3" xfId="1880"/>
    <cellStyle name="Normal 12 2 5 4" xfId="1881"/>
    <cellStyle name="Normal 12 2 5 4 2" xfId="1882"/>
    <cellStyle name="Normal 12 2 5 5" xfId="1883"/>
    <cellStyle name="Normal 12 2 5 5 2" xfId="1884"/>
    <cellStyle name="Normal 12 2 5 6" xfId="1885"/>
    <cellStyle name="Normal 12 2 6" xfId="1886"/>
    <cellStyle name="Normal 12 2 6 2" xfId="1887"/>
    <cellStyle name="Normal 12 2 6 2 2" xfId="1888"/>
    <cellStyle name="Normal 12 2 6 3" xfId="1889"/>
    <cellStyle name="Normal 12 2 7" xfId="1890"/>
    <cellStyle name="Normal 12 2 7 2" xfId="1891"/>
    <cellStyle name="Normal 12 2 7 2 2" xfId="1892"/>
    <cellStyle name="Normal 12 2 7 3" xfId="1893"/>
    <cellStyle name="Normal 12 2 8" xfId="1894"/>
    <cellStyle name="Normal 12 2 8 2" xfId="1895"/>
    <cellStyle name="Normal 12 2 9" xfId="1896"/>
    <cellStyle name="Normal 12 2 9 2" xfId="1897"/>
    <cellStyle name="Normal 12 3" xfId="1898"/>
    <cellStyle name="Normal 12 3 2" xfId="1899"/>
    <cellStyle name="Normal 12 3 2 2" xfId="1900"/>
    <cellStyle name="Normal 12 3 2 2 2" xfId="1901"/>
    <cellStyle name="Normal 12 3 2 2 2 2" xfId="1902"/>
    <cellStyle name="Normal 12 3 2 2 2 2 2" xfId="1903"/>
    <cellStyle name="Normal 12 3 2 2 2 3" xfId="1904"/>
    <cellStyle name="Normal 12 3 2 2 3" xfId="1905"/>
    <cellStyle name="Normal 12 3 2 2 3 2" xfId="1906"/>
    <cellStyle name="Normal 12 3 2 2 3 2 2" xfId="1907"/>
    <cellStyle name="Normal 12 3 2 2 3 3" xfId="1908"/>
    <cellStyle name="Normal 12 3 2 2 4" xfId="1909"/>
    <cellStyle name="Normal 12 3 2 2 4 2" xfId="1910"/>
    <cellStyle name="Normal 12 3 2 2 5" xfId="1911"/>
    <cellStyle name="Normal 12 3 2 2 5 2" xfId="1912"/>
    <cellStyle name="Normal 12 3 2 2 6" xfId="1913"/>
    <cellStyle name="Normal 12 3 2 3" xfId="1914"/>
    <cellStyle name="Normal 12 3 2 3 2" xfId="1915"/>
    <cellStyle name="Normal 12 3 2 3 2 2" xfId="1916"/>
    <cellStyle name="Normal 12 3 2 3 3" xfId="1917"/>
    <cellStyle name="Normal 12 3 2 4" xfId="1918"/>
    <cellStyle name="Normal 12 3 2 4 2" xfId="1919"/>
    <cellStyle name="Normal 12 3 2 4 2 2" xfId="1920"/>
    <cellStyle name="Normal 12 3 2 4 3" xfId="1921"/>
    <cellStyle name="Normal 12 3 2 5" xfId="1922"/>
    <cellStyle name="Normal 12 3 2 5 2" xfId="1923"/>
    <cellStyle name="Normal 12 3 2 6" xfId="1924"/>
    <cellStyle name="Normal 12 3 2 6 2" xfId="1925"/>
    <cellStyle name="Normal 12 3 2 7" xfId="1926"/>
    <cellStyle name="Normal 12 3 3" xfId="1927"/>
    <cellStyle name="Normal 12 3 3 2" xfId="1928"/>
    <cellStyle name="Normal 12 3 3 2 2" xfId="1929"/>
    <cellStyle name="Normal 12 3 3 2 2 2" xfId="1930"/>
    <cellStyle name="Normal 12 3 3 2 2 2 2" xfId="1931"/>
    <cellStyle name="Normal 12 3 3 2 2 3" xfId="1932"/>
    <cellStyle name="Normal 12 3 3 2 3" xfId="1933"/>
    <cellStyle name="Normal 12 3 3 2 3 2" xfId="1934"/>
    <cellStyle name="Normal 12 3 3 2 3 2 2" xfId="1935"/>
    <cellStyle name="Normal 12 3 3 2 3 3" xfId="1936"/>
    <cellStyle name="Normal 12 3 3 2 4" xfId="1937"/>
    <cellStyle name="Normal 12 3 3 2 4 2" xfId="1938"/>
    <cellStyle name="Normal 12 3 3 2 5" xfId="1939"/>
    <cellStyle name="Normal 12 3 3 2 5 2" xfId="1940"/>
    <cellStyle name="Normal 12 3 3 2 6" xfId="1941"/>
    <cellStyle name="Normal 12 3 3 3" xfId="1942"/>
    <cellStyle name="Normal 12 3 3 3 2" xfId="1943"/>
    <cellStyle name="Normal 12 3 3 3 2 2" xfId="1944"/>
    <cellStyle name="Normal 12 3 3 3 3" xfId="1945"/>
    <cellStyle name="Normal 12 3 3 4" xfId="1946"/>
    <cellStyle name="Normal 12 3 3 4 2" xfId="1947"/>
    <cellStyle name="Normal 12 3 3 4 2 2" xfId="1948"/>
    <cellStyle name="Normal 12 3 3 4 3" xfId="1949"/>
    <cellStyle name="Normal 12 3 3 5" xfId="1950"/>
    <cellStyle name="Normal 12 3 3 5 2" xfId="1951"/>
    <cellStyle name="Normal 12 3 3 6" xfId="1952"/>
    <cellStyle name="Normal 12 3 3 6 2" xfId="1953"/>
    <cellStyle name="Normal 12 3 3 7" xfId="1954"/>
    <cellStyle name="Normal 12 3 4" xfId="1955"/>
    <cellStyle name="Normal 12 3 4 2" xfId="1956"/>
    <cellStyle name="Normal 12 3 4 2 2" xfId="1957"/>
    <cellStyle name="Normal 12 3 4 2 2 2" xfId="1958"/>
    <cellStyle name="Normal 12 3 4 2 3" xfId="1959"/>
    <cellStyle name="Normal 12 3 4 3" xfId="1960"/>
    <cellStyle name="Normal 12 3 4 3 2" xfId="1961"/>
    <cellStyle name="Normal 12 3 4 3 2 2" xfId="1962"/>
    <cellStyle name="Normal 12 3 4 3 3" xfId="1963"/>
    <cellStyle name="Normal 12 3 4 4" xfId="1964"/>
    <cellStyle name="Normal 12 3 4 4 2" xfId="1965"/>
    <cellStyle name="Normal 12 3 4 5" xfId="1966"/>
    <cellStyle name="Normal 12 3 4 5 2" xfId="1967"/>
    <cellStyle name="Normal 12 3 4 6" xfId="1968"/>
    <cellStyle name="Normal 12 3 5" xfId="1969"/>
    <cellStyle name="Normal 12 3 5 2" xfId="1970"/>
    <cellStyle name="Normal 12 3 5 2 2" xfId="1971"/>
    <cellStyle name="Normal 12 3 5 3" xfId="1972"/>
    <cellStyle name="Normal 12 3 6" xfId="1973"/>
    <cellStyle name="Normal 12 3 6 2" xfId="1974"/>
    <cellStyle name="Normal 12 3 6 2 2" xfId="1975"/>
    <cellStyle name="Normal 12 3 6 3" xfId="1976"/>
    <cellStyle name="Normal 12 3 7" xfId="1977"/>
    <cellStyle name="Normal 12 3 7 2" xfId="1978"/>
    <cellStyle name="Normal 12 3 8" xfId="1979"/>
    <cellStyle name="Normal 12 3 8 2" xfId="1980"/>
    <cellStyle name="Normal 12 3 9" xfId="1981"/>
    <cellStyle name="Normal 12 4" xfId="1982"/>
    <cellStyle name="Normal 12 4 2" xfId="1983"/>
    <cellStyle name="Normal 12 4 2 2" xfId="1984"/>
    <cellStyle name="Normal 12 4 2 2 2" xfId="1985"/>
    <cellStyle name="Normal 12 4 2 2 2 2" xfId="1986"/>
    <cellStyle name="Normal 12 4 2 2 3" xfId="1987"/>
    <cellStyle name="Normal 12 4 2 3" xfId="1988"/>
    <cellStyle name="Normal 12 4 2 3 2" xfId="1989"/>
    <cellStyle name="Normal 12 4 2 3 2 2" xfId="1990"/>
    <cellStyle name="Normal 12 4 2 3 3" xfId="1991"/>
    <cellStyle name="Normal 12 4 2 4" xfId="1992"/>
    <cellStyle name="Normal 12 4 2 4 2" xfId="1993"/>
    <cellStyle name="Normal 12 4 2 5" xfId="1994"/>
    <cellStyle name="Normal 12 4 2 5 2" xfId="1995"/>
    <cellStyle name="Normal 12 4 2 6" xfId="1996"/>
    <cellStyle name="Normal 12 4 3" xfId="1997"/>
    <cellStyle name="Normal 12 4 3 2" xfId="1998"/>
    <cellStyle name="Normal 12 4 3 2 2" xfId="1999"/>
    <cellStyle name="Normal 12 4 3 3" xfId="2000"/>
    <cellStyle name="Normal 12 4 4" xfId="2001"/>
    <cellStyle name="Normal 12 4 4 2" xfId="2002"/>
    <cellStyle name="Normal 12 4 4 2 2" xfId="2003"/>
    <cellStyle name="Normal 12 4 4 3" xfId="2004"/>
    <cellStyle name="Normal 12 4 5" xfId="2005"/>
    <cellStyle name="Normal 12 4 5 2" xfId="2006"/>
    <cellStyle name="Normal 12 4 6" xfId="2007"/>
    <cellStyle name="Normal 12 4 6 2" xfId="2008"/>
    <cellStyle name="Normal 12 4 7" xfId="2009"/>
    <cellStyle name="Normal 12 5" xfId="2010"/>
    <cellStyle name="Normal 12 5 2" xfId="2011"/>
    <cellStyle name="Normal 12 5 2 2" xfId="2012"/>
    <cellStyle name="Normal 12 5 2 2 2" xfId="2013"/>
    <cellStyle name="Normal 12 5 2 2 2 2" xfId="2014"/>
    <cellStyle name="Normal 12 5 2 2 3" xfId="2015"/>
    <cellStyle name="Normal 12 5 2 3" xfId="2016"/>
    <cellStyle name="Normal 12 5 2 3 2" xfId="2017"/>
    <cellStyle name="Normal 12 5 2 3 2 2" xfId="2018"/>
    <cellStyle name="Normal 12 5 2 3 3" xfId="2019"/>
    <cellStyle name="Normal 12 5 2 4" xfId="2020"/>
    <cellStyle name="Normal 12 5 2 4 2" xfId="2021"/>
    <cellStyle name="Normal 12 5 2 5" xfId="2022"/>
    <cellStyle name="Normal 12 5 2 5 2" xfId="2023"/>
    <cellStyle name="Normal 12 5 2 6" xfId="2024"/>
    <cellStyle name="Normal 12 5 3" xfId="2025"/>
    <cellStyle name="Normal 12 5 3 2" xfId="2026"/>
    <cellStyle name="Normal 12 5 3 2 2" xfId="2027"/>
    <cellStyle name="Normal 12 5 3 3" xfId="2028"/>
    <cellStyle name="Normal 12 5 4" xfId="2029"/>
    <cellStyle name="Normal 12 5 4 2" xfId="2030"/>
    <cellStyle name="Normal 12 5 4 2 2" xfId="2031"/>
    <cellStyle name="Normal 12 5 4 3" xfId="2032"/>
    <cellStyle name="Normal 12 5 5" xfId="2033"/>
    <cellStyle name="Normal 12 5 5 2" xfId="2034"/>
    <cellStyle name="Normal 12 5 6" xfId="2035"/>
    <cellStyle name="Normal 12 5 6 2" xfId="2036"/>
    <cellStyle name="Normal 12 5 7" xfId="2037"/>
    <cellStyle name="Normal 12 6" xfId="2038"/>
    <cellStyle name="Normal 12 6 2" xfId="2039"/>
    <cellStyle name="Normal 12 6 2 2" xfId="2040"/>
    <cellStyle name="Normal 12 6 2 2 2" xfId="2041"/>
    <cellStyle name="Normal 12 6 2 3" xfId="2042"/>
    <cellStyle name="Normal 12 6 3" xfId="2043"/>
    <cellStyle name="Normal 12 6 3 2" xfId="2044"/>
    <cellStyle name="Normal 12 6 3 2 2" xfId="2045"/>
    <cellStyle name="Normal 12 6 3 3" xfId="2046"/>
    <cellStyle name="Normal 12 6 4" xfId="2047"/>
    <cellStyle name="Normal 12 6 4 2" xfId="2048"/>
    <cellStyle name="Normal 12 6 5" xfId="2049"/>
    <cellStyle name="Normal 12 6 5 2" xfId="2050"/>
    <cellStyle name="Normal 12 6 6" xfId="2051"/>
    <cellStyle name="Normal 12 7" xfId="2052"/>
    <cellStyle name="Normal 12 7 2" xfId="2053"/>
    <cellStyle name="Normal 12 7 2 2" xfId="2054"/>
    <cellStyle name="Normal 12 7 3" xfId="2055"/>
    <cellStyle name="Normal 12 8" xfId="2056"/>
    <cellStyle name="Normal 12 8 2" xfId="2057"/>
    <cellStyle name="Normal 12 8 2 2" xfId="2058"/>
    <cellStyle name="Normal 12 8 3" xfId="2059"/>
    <cellStyle name="Normal 12 9" xfId="2060"/>
    <cellStyle name="Normal 12 9 2" xfId="2061"/>
    <cellStyle name="Normal 13" xfId="2062"/>
    <cellStyle name="Normal 13 10" xfId="2063"/>
    <cellStyle name="Normal 13 10 2" xfId="2064"/>
    <cellStyle name="Normal 13 11" xfId="2065"/>
    <cellStyle name="Normal 13 2" xfId="2066"/>
    <cellStyle name="Normal 13 2 2" xfId="2067"/>
    <cellStyle name="Normal 13 2 2 2" xfId="2068"/>
    <cellStyle name="Normal 13 2 2 2 2" xfId="2069"/>
    <cellStyle name="Normal 13 2 2 2 2 2" xfId="2070"/>
    <cellStyle name="Normal 13 2 2 2 2 2 2" xfId="2071"/>
    <cellStyle name="Normal 13 2 2 2 2 3" xfId="2072"/>
    <cellStyle name="Normal 13 2 2 2 3" xfId="2073"/>
    <cellStyle name="Normal 13 2 2 2 3 2" xfId="2074"/>
    <cellStyle name="Normal 13 2 2 2 3 2 2" xfId="2075"/>
    <cellStyle name="Normal 13 2 2 2 3 3" xfId="2076"/>
    <cellStyle name="Normal 13 2 2 2 4" xfId="2077"/>
    <cellStyle name="Normal 13 2 2 2 4 2" xfId="2078"/>
    <cellStyle name="Normal 13 2 2 2 5" xfId="2079"/>
    <cellStyle name="Normal 13 2 2 2 5 2" xfId="2080"/>
    <cellStyle name="Normal 13 2 2 2 6" xfId="2081"/>
    <cellStyle name="Normal 13 2 2 3" xfId="2082"/>
    <cellStyle name="Normal 13 2 2 3 2" xfId="2083"/>
    <cellStyle name="Normal 13 2 2 3 2 2" xfId="2084"/>
    <cellStyle name="Normal 13 2 2 3 3" xfId="2085"/>
    <cellStyle name="Normal 13 2 2 4" xfId="2086"/>
    <cellStyle name="Normal 13 2 2 4 2" xfId="2087"/>
    <cellStyle name="Normal 13 2 2 4 2 2" xfId="2088"/>
    <cellStyle name="Normal 13 2 2 4 3" xfId="2089"/>
    <cellStyle name="Normal 13 2 2 5" xfId="2090"/>
    <cellStyle name="Normal 13 2 2 5 2" xfId="2091"/>
    <cellStyle name="Normal 13 2 2 6" xfId="2092"/>
    <cellStyle name="Normal 13 2 2 6 2" xfId="2093"/>
    <cellStyle name="Normal 13 2 2 7" xfId="2094"/>
    <cellStyle name="Normal 13 2 3" xfId="2095"/>
    <cellStyle name="Normal 13 2 3 2" xfId="2096"/>
    <cellStyle name="Normal 13 2 3 2 2" xfId="2097"/>
    <cellStyle name="Normal 13 2 3 2 2 2" xfId="2098"/>
    <cellStyle name="Normal 13 2 3 2 2 2 2" xfId="2099"/>
    <cellStyle name="Normal 13 2 3 2 2 3" xfId="2100"/>
    <cellStyle name="Normal 13 2 3 2 3" xfId="2101"/>
    <cellStyle name="Normal 13 2 3 2 3 2" xfId="2102"/>
    <cellStyle name="Normal 13 2 3 2 3 2 2" xfId="2103"/>
    <cellStyle name="Normal 13 2 3 2 3 3" xfId="2104"/>
    <cellStyle name="Normal 13 2 3 2 4" xfId="2105"/>
    <cellStyle name="Normal 13 2 3 2 4 2" xfId="2106"/>
    <cellStyle name="Normal 13 2 3 2 5" xfId="2107"/>
    <cellStyle name="Normal 13 2 3 2 5 2" xfId="2108"/>
    <cellStyle name="Normal 13 2 3 2 6" xfId="2109"/>
    <cellStyle name="Normal 13 2 3 3" xfId="2110"/>
    <cellStyle name="Normal 13 2 3 3 2" xfId="2111"/>
    <cellStyle name="Normal 13 2 3 3 2 2" xfId="2112"/>
    <cellStyle name="Normal 13 2 3 3 3" xfId="2113"/>
    <cellStyle name="Normal 13 2 3 4" xfId="2114"/>
    <cellStyle name="Normal 13 2 3 4 2" xfId="2115"/>
    <cellStyle name="Normal 13 2 3 4 2 2" xfId="2116"/>
    <cellStyle name="Normal 13 2 3 4 3" xfId="2117"/>
    <cellStyle name="Normal 13 2 3 5" xfId="2118"/>
    <cellStyle name="Normal 13 2 3 5 2" xfId="2119"/>
    <cellStyle name="Normal 13 2 3 6" xfId="2120"/>
    <cellStyle name="Normal 13 2 3 6 2" xfId="2121"/>
    <cellStyle name="Normal 13 2 3 7" xfId="2122"/>
    <cellStyle name="Normal 13 2 4" xfId="2123"/>
    <cellStyle name="Normal 13 2 4 2" xfId="2124"/>
    <cellStyle name="Normal 13 2 4 2 2" xfId="2125"/>
    <cellStyle name="Normal 13 2 4 2 2 2" xfId="2126"/>
    <cellStyle name="Normal 13 2 4 2 3" xfId="2127"/>
    <cellStyle name="Normal 13 2 4 3" xfId="2128"/>
    <cellStyle name="Normal 13 2 4 3 2" xfId="2129"/>
    <cellStyle name="Normal 13 2 4 3 2 2" xfId="2130"/>
    <cellStyle name="Normal 13 2 4 3 3" xfId="2131"/>
    <cellStyle name="Normal 13 2 4 4" xfId="2132"/>
    <cellStyle name="Normal 13 2 4 4 2" xfId="2133"/>
    <cellStyle name="Normal 13 2 4 5" xfId="2134"/>
    <cellStyle name="Normal 13 2 4 5 2" xfId="2135"/>
    <cellStyle name="Normal 13 2 4 6" xfId="2136"/>
    <cellStyle name="Normal 13 2 5" xfId="2137"/>
    <cellStyle name="Normal 13 2 5 2" xfId="2138"/>
    <cellStyle name="Normal 13 2 5 2 2" xfId="2139"/>
    <cellStyle name="Normal 13 2 5 3" xfId="2140"/>
    <cellStyle name="Normal 13 2 6" xfId="2141"/>
    <cellStyle name="Normal 13 2 6 2" xfId="2142"/>
    <cellStyle name="Normal 13 2 6 2 2" xfId="2143"/>
    <cellStyle name="Normal 13 2 6 3" xfId="2144"/>
    <cellStyle name="Normal 13 2 7" xfId="2145"/>
    <cellStyle name="Normal 13 2 7 2" xfId="2146"/>
    <cellStyle name="Normal 13 2 8" xfId="2147"/>
    <cellStyle name="Normal 13 2 8 2" xfId="2148"/>
    <cellStyle name="Normal 13 2 9" xfId="2149"/>
    <cellStyle name="Normal 13 3" xfId="2150"/>
    <cellStyle name="Normal 13 3 2" xfId="2151"/>
    <cellStyle name="Normal 13 3 2 2" xfId="2152"/>
    <cellStyle name="Normal 13 3 2 2 2" xfId="2153"/>
    <cellStyle name="Normal 13 3 2 2 2 2" xfId="2154"/>
    <cellStyle name="Normal 13 3 2 2 3" xfId="2155"/>
    <cellStyle name="Normal 13 3 2 3" xfId="2156"/>
    <cellStyle name="Normal 13 3 2 3 2" xfId="2157"/>
    <cellStyle name="Normal 13 3 2 3 2 2" xfId="2158"/>
    <cellStyle name="Normal 13 3 2 3 3" xfId="2159"/>
    <cellStyle name="Normal 13 3 2 4" xfId="2160"/>
    <cellStyle name="Normal 13 3 2 4 2" xfId="2161"/>
    <cellStyle name="Normal 13 3 2 5" xfId="2162"/>
    <cellStyle name="Normal 13 3 2 5 2" xfId="2163"/>
    <cellStyle name="Normal 13 3 2 6" xfId="2164"/>
    <cellStyle name="Normal 13 3 3" xfId="2165"/>
    <cellStyle name="Normal 13 3 3 2" xfId="2166"/>
    <cellStyle name="Normal 13 3 3 2 2" xfId="2167"/>
    <cellStyle name="Normal 13 3 3 3" xfId="2168"/>
    <cellStyle name="Normal 13 3 4" xfId="2169"/>
    <cellStyle name="Normal 13 3 4 2" xfId="2170"/>
    <cellStyle name="Normal 13 3 4 2 2" xfId="2171"/>
    <cellStyle name="Normal 13 3 4 3" xfId="2172"/>
    <cellStyle name="Normal 13 3 5" xfId="2173"/>
    <cellStyle name="Normal 13 3 5 2" xfId="2174"/>
    <cellStyle name="Normal 13 3 6" xfId="2175"/>
    <cellStyle name="Normal 13 3 6 2" xfId="2176"/>
    <cellStyle name="Normal 13 3 7" xfId="2177"/>
    <cellStyle name="Normal 13 4" xfId="2178"/>
    <cellStyle name="Normal 13 4 2" xfId="2179"/>
    <cellStyle name="Normal 13 4 2 2" xfId="2180"/>
    <cellStyle name="Normal 13 4 2 2 2" xfId="2181"/>
    <cellStyle name="Normal 13 4 2 2 2 2" xfId="2182"/>
    <cellStyle name="Normal 13 4 2 2 3" xfId="2183"/>
    <cellStyle name="Normal 13 4 2 3" xfId="2184"/>
    <cellStyle name="Normal 13 4 2 3 2" xfId="2185"/>
    <cellStyle name="Normal 13 4 2 3 2 2" xfId="2186"/>
    <cellStyle name="Normal 13 4 2 3 3" xfId="2187"/>
    <cellStyle name="Normal 13 4 2 4" xfId="2188"/>
    <cellStyle name="Normal 13 4 2 4 2" xfId="2189"/>
    <cellStyle name="Normal 13 4 2 5" xfId="2190"/>
    <cellStyle name="Normal 13 4 2 5 2" xfId="2191"/>
    <cellStyle name="Normal 13 4 2 6" xfId="2192"/>
    <cellStyle name="Normal 13 4 3" xfId="2193"/>
    <cellStyle name="Normal 13 4 3 2" xfId="2194"/>
    <cellStyle name="Normal 13 4 3 2 2" xfId="2195"/>
    <cellStyle name="Normal 13 4 3 3" xfId="2196"/>
    <cellStyle name="Normal 13 4 4" xfId="2197"/>
    <cellStyle name="Normal 13 4 4 2" xfId="2198"/>
    <cellStyle name="Normal 13 4 4 2 2" xfId="2199"/>
    <cellStyle name="Normal 13 4 4 3" xfId="2200"/>
    <cellStyle name="Normal 13 4 5" xfId="2201"/>
    <cellStyle name="Normal 13 4 5 2" xfId="2202"/>
    <cellStyle name="Normal 13 4 6" xfId="2203"/>
    <cellStyle name="Normal 13 4 6 2" xfId="2204"/>
    <cellStyle name="Normal 13 4 7" xfId="2205"/>
    <cellStyle name="Normal 13 5" xfId="2206"/>
    <cellStyle name="Normal 13 5 2" xfId="2207"/>
    <cellStyle name="Normal 13 5 2 2" xfId="2208"/>
    <cellStyle name="Normal 13 5 2 2 2" xfId="2209"/>
    <cellStyle name="Normal 13 5 2 3" xfId="2210"/>
    <cellStyle name="Normal 13 5 3" xfId="2211"/>
    <cellStyle name="Normal 13 5 3 2" xfId="2212"/>
    <cellStyle name="Normal 13 5 3 2 2" xfId="2213"/>
    <cellStyle name="Normal 13 5 3 3" xfId="2214"/>
    <cellStyle name="Normal 13 5 4" xfId="2215"/>
    <cellStyle name="Normal 13 5 4 2" xfId="2216"/>
    <cellStyle name="Normal 13 5 5" xfId="2217"/>
    <cellStyle name="Normal 13 5 5 2" xfId="2218"/>
    <cellStyle name="Normal 13 5 6" xfId="2219"/>
    <cellStyle name="Normal 13 6" xfId="2220"/>
    <cellStyle name="Normal 13 6 2" xfId="2221"/>
    <cellStyle name="Normal 13 6 2 2" xfId="2222"/>
    <cellStyle name="Normal 13 6 3" xfId="2223"/>
    <cellStyle name="Normal 13 7" xfId="2224"/>
    <cellStyle name="Normal 13 7 2" xfId="2225"/>
    <cellStyle name="Normal 13 7 2 2" xfId="2226"/>
    <cellStyle name="Normal 13 7 3" xfId="2227"/>
    <cellStyle name="Normal 13 8" xfId="2228"/>
    <cellStyle name="Normal 13 8 2" xfId="2229"/>
    <cellStyle name="Normal 13 9" xfId="2230"/>
    <cellStyle name="Normal 13 9 2" xfId="2231"/>
    <cellStyle name="Normal 14" xfId="2232"/>
    <cellStyle name="Normal 14 10" xfId="2233"/>
    <cellStyle name="Normal 14 10 2" xfId="2234"/>
    <cellStyle name="Normal 14 11" xfId="2235"/>
    <cellStyle name="Normal 14 2" xfId="2236"/>
    <cellStyle name="Normal 14 2 2" xfId="2237"/>
    <cellStyle name="Normal 14 2 2 2" xfId="2238"/>
    <cellStyle name="Normal 14 2 2 2 2" xfId="2239"/>
    <cellStyle name="Normal 14 2 2 2 2 2" xfId="2240"/>
    <cellStyle name="Normal 14 2 2 2 2 2 2" xfId="2241"/>
    <cellStyle name="Normal 14 2 2 2 2 3" xfId="2242"/>
    <cellStyle name="Normal 14 2 2 2 3" xfId="2243"/>
    <cellStyle name="Normal 14 2 2 2 3 2" xfId="2244"/>
    <cellStyle name="Normal 14 2 2 2 3 2 2" xfId="2245"/>
    <cellStyle name="Normal 14 2 2 2 3 3" xfId="2246"/>
    <cellStyle name="Normal 14 2 2 2 4" xfId="2247"/>
    <cellStyle name="Normal 14 2 2 2 4 2" xfId="2248"/>
    <cellStyle name="Normal 14 2 2 2 5" xfId="2249"/>
    <cellStyle name="Normal 14 2 2 2 5 2" xfId="2250"/>
    <cellStyle name="Normal 14 2 2 2 6" xfId="2251"/>
    <cellStyle name="Normal 14 2 2 3" xfId="2252"/>
    <cellStyle name="Normal 14 2 2 3 2" xfId="2253"/>
    <cellStyle name="Normal 14 2 2 3 2 2" xfId="2254"/>
    <cellStyle name="Normal 14 2 2 3 3" xfId="2255"/>
    <cellStyle name="Normal 14 2 2 4" xfId="2256"/>
    <cellStyle name="Normal 14 2 2 4 2" xfId="2257"/>
    <cellStyle name="Normal 14 2 2 4 2 2" xfId="2258"/>
    <cellStyle name="Normal 14 2 2 4 3" xfId="2259"/>
    <cellStyle name="Normal 14 2 2 5" xfId="2260"/>
    <cellStyle name="Normal 14 2 2 5 2" xfId="2261"/>
    <cellStyle name="Normal 14 2 2 6" xfId="2262"/>
    <cellStyle name="Normal 14 2 2 6 2" xfId="2263"/>
    <cellStyle name="Normal 14 2 2 7" xfId="2264"/>
    <cellStyle name="Normal 14 2 3" xfId="2265"/>
    <cellStyle name="Normal 14 2 3 2" xfId="2266"/>
    <cellStyle name="Normal 14 2 3 2 2" xfId="2267"/>
    <cellStyle name="Normal 14 2 3 2 2 2" xfId="2268"/>
    <cellStyle name="Normal 14 2 3 2 2 2 2" xfId="2269"/>
    <cellStyle name="Normal 14 2 3 2 2 3" xfId="2270"/>
    <cellStyle name="Normal 14 2 3 2 3" xfId="2271"/>
    <cellStyle name="Normal 14 2 3 2 3 2" xfId="2272"/>
    <cellStyle name="Normal 14 2 3 2 3 2 2" xfId="2273"/>
    <cellStyle name="Normal 14 2 3 2 3 3" xfId="2274"/>
    <cellStyle name="Normal 14 2 3 2 4" xfId="2275"/>
    <cellStyle name="Normal 14 2 3 2 4 2" xfId="2276"/>
    <cellStyle name="Normal 14 2 3 2 5" xfId="2277"/>
    <cellStyle name="Normal 14 2 3 2 5 2" xfId="2278"/>
    <cellStyle name="Normal 14 2 3 2 6" xfId="2279"/>
    <cellStyle name="Normal 14 2 3 3" xfId="2280"/>
    <cellStyle name="Normal 14 2 3 3 2" xfId="2281"/>
    <cellStyle name="Normal 14 2 3 3 2 2" xfId="2282"/>
    <cellStyle name="Normal 14 2 3 3 3" xfId="2283"/>
    <cellStyle name="Normal 14 2 3 4" xfId="2284"/>
    <cellStyle name="Normal 14 2 3 4 2" xfId="2285"/>
    <cellStyle name="Normal 14 2 3 4 2 2" xfId="2286"/>
    <cellStyle name="Normal 14 2 3 4 3" xfId="2287"/>
    <cellStyle name="Normal 14 2 3 5" xfId="2288"/>
    <cellStyle name="Normal 14 2 3 5 2" xfId="2289"/>
    <cellStyle name="Normal 14 2 3 6" xfId="2290"/>
    <cellStyle name="Normal 14 2 3 6 2" xfId="2291"/>
    <cellStyle name="Normal 14 2 3 7" xfId="2292"/>
    <cellStyle name="Normal 14 2 4" xfId="2293"/>
    <cellStyle name="Normal 14 2 4 2" xfId="2294"/>
    <cellStyle name="Normal 14 2 4 2 2" xfId="2295"/>
    <cellStyle name="Normal 14 2 4 2 2 2" xfId="2296"/>
    <cellStyle name="Normal 14 2 4 2 3" xfId="2297"/>
    <cellStyle name="Normal 14 2 4 3" xfId="2298"/>
    <cellStyle name="Normal 14 2 4 3 2" xfId="2299"/>
    <cellStyle name="Normal 14 2 4 3 2 2" xfId="2300"/>
    <cellStyle name="Normal 14 2 4 3 3" xfId="2301"/>
    <cellStyle name="Normal 14 2 4 4" xfId="2302"/>
    <cellStyle name="Normal 14 2 4 4 2" xfId="2303"/>
    <cellStyle name="Normal 14 2 4 5" xfId="2304"/>
    <cellStyle name="Normal 14 2 4 5 2" xfId="2305"/>
    <cellStyle name="Normal 14 2 4 6" xfId="2306"/>
    <cellStyle name="Normal 14 2 5" xfId="2307"/>
    <cellStyle name="Normal 14 2 5 2" xfId="2308"/>
    <cellStyle name="Normal 14 2 5 2 2" xfId="2309"/>
    <cellStyle name="Normal 14 2 5 3" xfId="2310"/>
    <cellStyle name="Normal 14 2 6" xfId="2311"/>
    <cellStyle name="Normal 14 2 6 2" xfId="2312"/>
    <cellStyle name="Normal 14 2 6 2 2" xfId="2313"/>
    <cellStyle name="Normal 14 2 6 3" xfId="2314"/>
    <cellStyle name="Normal 14 2 7" xfId="2315"/>
    <cellStyle name="Normal 14 2 7 2" xfId="2316"/>
    <cellStyle name="Normal 14 2 8" xfId="2317"/>
    <cellStyle name="Normal 14 2 8 2" xfId="2318"/>
    <cellStyle name="Normal 14 2 9" xfId="2319"/>
    <cellStyle name="Normal 14 3" xfId="2320"/>
    <cellStyle name="Normal 14 3 2" xfId="2321"/>
    <cellStyle name="Normal 14 3 2 2" xfId="2322"/>
    <cellStyle name="Normal 14 3 2 2 2" xfId="2323"/>
    <cellStyle name="Normal 14 3 2 2 2 2" xfId="2324"/>
    <cellStyle name="Normal 14 3 2 2 3" xfId="2325"/>
    <cellStyle name="Normal 14 3 2 3" xfId="2326"/>
    <cellStyle name="Normal 14 3 2 3 2" xfId="2327"/>
    <cellStyle name="Normal 14 3 2 3 2 2" xfId="2328"/>
    <cellStyle name="Normal 14 3 2 3 3" xfId="2329"/>
    <cellStyle name="Normal 14 3 2 4" xfId="2330"/>
    <cellStyle name="Normal 14 3 2 4 2" xfId="2331"/>
    <cellStyle name="Normal 14 3 2 5" xfId="2332"/>
    <cellStyle name="Normal 14 3 2 5 2" xfId="2333"/>
    <cellStyle name="Normal 14 3 2 6" xfId="2334"/>
    <cellStyle name="Normal 14 3 3" xfId="2335"/>
    <cellStyle name="Normal 14 3 3 2" xfId="2336"/>
    <cellStyle name="Normal 14 3 3 2 2" xfId="2337"/>
    <cellStyle name="Normal 14 3 3 3" xfId="2338"/>
    <cellStyle name="Normal 14 3 4" xfId="2339"/>
    <cellStyle name="Normal 14 3 4 2" xfId="2340"/>
    <cellStyle name="Normal 14 3 4 2 2" xfId="2341"/>
    <cellStyle name="Normal 14 3 4 3" xfId="2342"/>
    <cellStyle name="Normal 14 3 5" xfId="2343"/>
    <cellStyle name="Normal 14 3 5 2" xfId="2344"/>
    <cellStyle name="Normal 14 3 6" xfId="2345"/>
    <cellStyle name="Normal 14 3 6 2" xfId="2346"/>
    <cellStyle name="Normal 14 3 7" xfId="2347"/>
    <cellStyle name="Normal 14 4" xfId="2348"/>
    <cellStyle name="Normal 14 4 2" xfId="2349"/>
    <cellStyle name="Normal 14 4 2 2" xfId="2350"/>
    <cellStyle name="Normal 14 4 2 2 2" xfId="2351"/>
    <cellStyle name="Normal 14 4 2 2 2 2" xfId="2352"/>
    <cellStyle name="Normal 14 4 2 2 3" xfId="2353"/>
    <cellStyle name="Normal 14 4 2 3" xfId="2354"/>
    <cellStyle name="Normal 14 4 2 3 2" xfId="2355"/>
    <cellStyle name="Normal 14 4 2 3 2 2" xfId="2356"/>
    <cellStyle name="Normal 14 4 2 3 3" xfId="2357"/>
    <cellStyle name="Normal 14 4 2 4" xfId="2358"/>
    <cellStyle name="Normal 14 4 2 4 2" xfId="2359"/>
    <cellStyle name="Normal 14 4 2 5" xfId="2360"/>
    <cellStyle name="Normal 14 4 2 5 2" xfId="2361"/>
    <cellStyle name="Normal 14 4 2 6" xfId="2362"/>
    <cellStyle name="Normal 14 4 3" xfId="2363"/>
    <cellStyle name="Normal 14 4 3 2" xfId="2364"/>
    <cellStyle name="Normal 14 4 3 2 2" xfId="2365"/>
    <cellStyle name="Normal 14 4 3 3" xfId="2366"/>
    <cellStyle name="Normal 14 4 4" xfId="2367"/>
    <cellStyle name="Normal 14 4 4 2" xfId="2368"/>
    <cellStyle name="Normal 14 4 4 2 2" xfId="2369"/>
    <cellStyle name="Normal 14 4 4 3" xfId="2370"/>
    <cellStyle name="Normal 14 4 5" xfId="2371"/>
    <cellStyle name="Normal 14 4 5 2" xfId="2372"/>
    <cellStyle name="Normal 14 4 6" xfId="2373"/>
    <cellStyle name="Normal 14 4 6 2" xfId="2374"/>
    <cellStyle name="Normal 14 4 7" xfId="2375"/>
    <cellStyle name="Normal 14 5" xfId="2376"/>
    <cellStyle name="Normal 14 5 2" xfId="2377"/>
    <cellStyle name="Normal 14 5 2 2" xfId="2378"/>
    <cellStyle name="Normal 14 5 2 2 2" xfId="2379"/>
    <cellStyle name="Normal 14 5 2 3" xfId="2380"/>
    <cellStyle name="Normal 14 5 3" xfId="2381"/>
    <cellStyle name="Normal 14 5 3 2" xfId="2382"/>
    <cellStyle name="Normal 14 5 3 2 2" xfId="2383"/>
    <cellStyle name="Normal 14 5 3 3" xfId="2384"/>
    <cellStyle name="Normal 14 5 4" xfId="2385"/>
    <cellStyle name="Normal 14 5 4 2" xfId="2386"/>
    <cellStyle name="Normal 14 5 5" xfId="2387"/>
    <cellStyle name="Normal 14 5 5 2" xfId="2388"/>
    <cellStyle name="Normal 14 5 6" xfId="2389"/>
    <cellStyle name="Normal 14 6" xfId="2390"/>
    <cellStyle name="Normal 14 6 2" xfId="2391"/>
    <cellStyle name="Normal 14 6 2 2" xfId="2392"/>
    <cellStyle name="Normal 14 6 3" xfId="2393"/>
    <cellStyle name="Normal 14 7" xfId="2394"/>
    <cellStyle name="Normal 14 7 2" xfId="2395"/>
    <cellStyle name="Normal 14 7 2 2" xfId="2396"/>
    <cellStyle name="Normal 14 7 3" xfId="2397"/>
    <cellStyle name="Normal 14 8" xfId="2398"/>
    <cellStyle name="Normal 14 8 2" xfId="2399"/>
    <cellStyle name="Normal 14 9" xfId="2400"/>
    <cellStyle name="Normal 14 9 2" xfId="2401"/>
    <cellStyle name="Normal 15" xfId="2402"/>
    <cellStyle name="Normal 15 10" xfId="2403"/>
    <cellStyle name="Normal 15 2" xfId="2404"/>
    <cellStyle name="Normal 15 2 2" xfId="2405"/>
    <cellStyle name="Normal 15 2 2 2" xfId="2406"/>
    <cellStyle name="Normal 15 2 2 2 2" xfId="2407"/>
    <cellStyle name="Normal 15 2 2 2 2 2" xfId="2408"/>
    <cellStyle name="Normal 15 2 2 2 2 2 2" xfId="2409"/>
    <cellStyle name="Normal 15 2 2 2 2 3" xfId="2410"/>
    <cellStyle name="Normal 15 2 2 2 3" xfId="2411"/>
    <cellStyle name="Normal 15 2 2 2 3 2" xfId="2412"/>
    <cellStyle name="Normal 15 2 2 2 3 2 2" xfId="2413"/>
    <cellStyle name="Normal 15 2 2 2 3 3" xfId="2414"/>
    <cellStyle name="Normal 15 2 2 2 4" xfId="2415"/>
    <cellStyle name="Normal 15 2 2 2 4 2" xfId="2416"/>
    <cellStyle name="Normal 15 2 2 2 5" xfId="2417"/>
    <cellStyle name="Normal 15 2 2 2 5 2" xfId="2418"/>
    <cellStyle name="Normal 15 2 2 2 6" xfId="2419"/>
    <cellStyle name="Normal 15 2 2 3" xfId="2420"/>
    <cellStyle name="Normal 15 2 2 3 2" xfId="2421"/>
    <cellStyle name="Normal 15 2 2 3 2 2" xfId="2422"/>
    <cellStyle name="Normal 15 2 2 3 3" xfId="2423"/>
    <cellStyle name="Normal 15 2 2 4" xfId="2424"/>
    <cellStyle name="Normal 15 2 2 4 2" xfId="2425"/>
    <cellStyle name="Normal 15 2 2 4 2 2" xfId="2426"/>
    <cellStyle name="Normal 15 2 2 4 3" xfId="2427"/>
    <cellStyle name="Normal 15 2 2 5" xfId="2428"/>
    <cellStyle name="Normal 15 2 2 5 2" xfId="2429"/>
    <cellStyle name="Normal 15 2 2 6" xfId="2430"/>
    <cellStyle name="Normal 15 2 2 6 2" xfId="2431"/>
    <cellStyle name="Normal 15 2 2 7" xfId="2432"/>
    <cellStyle name="Normal 15 2 3" xfId="2433"/>
    <cellStyle name="Normal 15 2 3 2" xfId="2434"/>
    <cellStyle name="Normal 15 2 3 2 2" xfId="2435"/>
    <cellStyle name="Normal 15 2 3 2 2 2" xfId="2436"/>
    <cellStyle name="Normal 15 2 3 2 2 2 2" xfId="2437"/>
    <cellStyle name="Normal 15 2 3 2 2 3" xfId="2438"/>
    <cellStyle name="Normal 15 2 3 2 3" xfId="2439"/>
    <cellStyle name="Normal 15 2 3 2 3 2" xfId="2440"/>
    <cellStyle name="Normal 15 2 3 2 3 2 2" xfId="2441"/>
    <cellStyle name="Normal 15 2 3 2 3 3" xfId="2442"/>
    <cellStyle name="Normal 15 2 3 2 4" xfId="2443"/>
    <cellStyle name="Normal 15 2 3 2 4 2" xfId="2444"/>
    <cellStyle name="Normal 15 2 3 2 5" xfId="2445"/>
    <cellStyle name="Normal 15 2 3 2 5 2" xfId="2446"/>
    <cellStyle name="Normal 15 2 3 2 6" xfId="2447"/>
    <cellStyle name="Normal 15 2 3 3" xfId="2448"/>
    <cellStyle name="Normal 15 2 3 3 2" xfId="2449"/>
    <cellStyle name="Normal 15 2 3 3 2 2" xfId="2450"/>
    <cellStyle name="Normal 15 2 3 3 3" xfId="2451"/>
    <cellStyle name="Normal 15 2 3 4" xfId="2452"/>
    <cellStyle name="Normal 15 2 3 4 2" xfId="2453"/>
    <cellStyle name="Normal 15 2 3 4 2 2" xfId="2454"/>
    <cellStyle name="Normal 15 2 3 4 3" xfId="2455"/>
    <cellStyle name="Normal 15 2 3 5" xfId="2456"/>
    <cellStyle name="Normal 15 2 3 5 2" xfId="2457"/>
    <cellStyle name="Normal 15 2 3 6" xfId="2458"/>
    <cellStyle name="Normal 15 2 3 6 2" xfId="2459"/>
    <cellStyle name="Normal 15 2 3 7" xfId="2460"/>
    <cellStyle name="Normal 15 2 4" xfId="2461"/>
    <cellStyle name="Normal 15 2 4 2" xfId="2462"/>
    <cellStyle name="Normal 15 2 4 2 2" xfId="2463"/>
    <cellStyle name="Normal 15 2 4 2 2 2" xfId="2464"/>
    <cellStyle name="Normal 15 2 4 2 3" xfId="2465"/>
    <cellStyle name="Normal 15 2 4 3" xfId="2466"/>
    <cellStyle name="Normal 15 2 4 3 2" xfId="2467"/>
    <cellStyle name="Normal 15 2 4 3 2 2" xfId="2468"/>
    <cellStyle name="Normal 15 2 4 3 3" xfId="2469"/>
    <cellStyle name="Normal 15 2 4 4" xfId="2470"/>
    <cellStyle name="Normal 15 2 4 4 2" xfId="2471"/>
    <cellStyle name="Normal 15 2 4 5" xfId="2472"/>
    <cellStyle name="Normal 15 2 4 5 2" xfId="2473"/>
    <cellStyle name="Normal 15 2 4 6" xfId="2474"/>
    <cellStyle name="Normal 15 2 5" xfId="2475"/>
    <cellStyle name="Normal 15 2 5 2" xfId="2476"/>
    <cellStyle name="Normal 15 2 5 2 2" xfId="2477"/>
    <cellStyle name="Normal 15 2 5 3" xfId="2478"/>
    <cellStyle name="Normal 15 2 6" xfId="2479"/>
    <cellStyle name="Normal 15 2 6 2" xfId="2480"/>
    <cellStyle name="Normal 15 2 6 2 2" xfId="2481"/>
    <cellStyle name="Normal 15 2 6 3" xfId="2482"/>
    <cellStyle name="Normal 15 2 7" xfId="2483"/>
    <cellStyle name="Normal 15 2 7 2" xfId="2484"/>
    <cellStyle name="Normal 15 2 8" xfId="2485"/>
    <cellStyle name="Normal 15 2 8 2" xfId="2486"/>
    <cellStyle name="Normal 15 2 9" xfId="2487"/>
    <cellStyle name="Normal 15 3" xfId="2488"/>
    <cellStyle name="Normal 15 3 2" xfId="2489"/>
    <cellStyle name="Normal 15 3 2 2" xfId="2490"/>
    <cellStyle name="Normal 15 3 2 2 2" xfId="2491"/>
    <cellStyle name="Normal 15 3 2 2 2 2" xfId="2492"/>
    <cellStyle name="Normal 15 3 2 2 3" xfId="2493"/>
    <cellStyle name="Normal 15 3 2 3" xfId="2494"/>
    <cellStyle name="Normal 15 3 2 3 2" xfId="2495"/>
    <cellStyle name="Normal 15 3 2 3 2 2" xfId="2496"/>
    <cellStyle name="Normal 15 3 2 3 3" xfId="2497"/>
    <cellStyle name="Normal 15 3 2 4" xfId="2498"/>
    <cellStyle name="Normal 15 3 2 4 2" xfId="2499"/>
    <cellStyle name="Normal 15 3 2 5" xfId="2500"/>
    <cellStyle name="Normal 15 3 2 5 2" xfId="2501"/>
    <cellStyle name="Normal 15 3 2 6" xfId="2502"/>
    <cellStyle name="Normal 15 3 3" xfId="2503"/>
    <cellStyle name="Normal 15 3 3 2" xfId="2504"/>
    <cellStyle name="Normal 15 3 3 2 2" xfId="2505"/>
    <cellStyle name="Normal 15 3 3 3" xfId="2506"/>
    <cellStyle name="Normal 15 3 4" xfId="2507"/>
    <cellStyle name="Normal 15 3 4 2" xfId="2508"/>
    <cellStyle name="Normal 15 3 4 2 2" xfId="2509"/>
    <cellStyle name="Normal 15 3 4 3" xfId="2510"/>
    <cellStyle name="Normal 15 3 5" xfId="2511"/>
    <cellStyle name="Normal 15 3 5 2" xfId="2512"/>
    <cellStyle name="Normal 15 3 6" xfId="2513"/>
    <cellStyle name="Normal 15 3 6 2" xfId="2514"/>
    <cellStyle name="Normal 15 3 7" xfId="2515"/>
    <cellStyle name="Normal 15 4" xfId="2516"/>
    <cellStyle name="Normal 15 4 2" xfId="2517"/>
    <cellStyle name="Normal 15 4 2 2" xfId="2518"/>
    <cellStyle name="Normal 15 4 2 2 2" xfId="2519"/>
    <cellStyle name="Normal 15 4 2 2 2 2" xfId="2520"/>
    <cellStyle name="Normal 15 4 2 2 3" xfId="2521"/>
    <cellStyle name="Normal 15 4 2 3" xfId="2522"/>
    <cellStyle name="Normal 15 4 2 3 2" xfId="2523"/>
    <cellStyle name="Normal 15 4 2 3 2 2" xfId="2524"/>
    <cellStyle name="Normal 15 4 2 3 3" xfId="2525"/>
    <cellStyle name="Normal 15 4 2 4" xfId="2526"/>
    <cellStyle name="Normal 15 4 2 4 2" xfId="2527"/>
    <cellStyle name="Normal 15 4 2 5" xfId="2528"/>
    <cellStyle name="Normal 15 4 2 5 2" xfId="2529"/>
    <cellStyle name="Normal 15 4 2 6" xfId="2530"/>
    <cellStyle name="Normal 15 4 3" xfId="2531"/>
    <cellStyle name="Normal 15 4 3 2" xfId="2532"/>
    <cellStyle name="Normal 15 4 3 2 2" xfId="2533"/>
    <cellStyle name="Normal 15 4 3 3" xfId="2534"/>
    <cellStyle name="Normal 15 4 4" xfId="2535"/>
    <cellStyle name="Normal 15 4 4 2" xfId="2536"/>
    <cellStyle name="Normal 15 4 4 2 2" xfId="2537"/>
    <cellStyle name="Normal 15 4 4 3" xfId="2538"/>
    <cellStyle name="Normal 15 4 5" xfId="2539"/>
    <cellStyle name="Normal 15 4 5 2" xfId="2540"/>
    <cellStyle name="Normal 15 4 6" xfId="2541"/>
    <cellStyle name="Normal 15 4 6 2" xfId="2542"/>
    <cellStyle name="Normal 15 4 7" xfId="2543"/>
    <cellStyle name="Normal 15 5" xfId="2544"/>
    <cellStyle name="Normal 15 5 2" xfId="2545"/>
    <cellStyle name="Normal 15 5 2 2" xfId="2546"/>
    <cellStyle name="Normal 15 5 2 2 2" xfId="2547"/>
    <cellStyle name="Normal 15 5 2 3" xfId="2548"/>
    <cellStyle name="Normal 15 5 3" xfId="2549"/>
    <cellStyle name="Normal 15 5 3 2" xfId="2550"/>
    <cellStyle name="Normal 15 5 3 2 2" xfId="2551"/>
    <cellStyle name="Normal 15 5 3 3" xfId="2552"/>
    <cellStyle name="Normal 15 5 4" xfId="2553"/>
    <cellStyle name="Normal 15 5 4 2" xfId="2554"/>
    <cellStyle name="Normal 15 5 5" xfId="2555"/>
    <cellStyle name="Normal 15 5 5 2" xfId="2556"/>
    <cellStyle name="Normal 15 5 6" xfId="2557"/>
    <cellStyle name="Normal 15 6" xfId="2558"/>
    <cellStyle name="Normal 15 6 2" xfId="2559"/>
    <cellStyle name="Normal 15 6 2 2" xfId="2560"/>
    <cellStyle name="Normal 15 6 3" xfId="2561"/>
    <cellStyle name="Normal 15 7" xfId="2562"/>
    <cellStyle name="Normal 15 7 2" xfId="2563"/>
    <cellStyle name="Normal 15 7 2 2" xfId="2564"/>
    <cellStyle name="Normal 15 7 3" xfId="2565"/>
    <cellStyle name="Normal 15 8" xfId="2566"/>
    <cellStyle name="Normal 15 8 2" xfId="2567"/>
    <cellStyle name="Normal 15 9" xfId="2568"/>
    <cellStyle name="Normal 15 9 2" xfId="2569"/>
    <cellStyle name="Normal 16" xfId="2570"/>
    <cellStyle name="Normal 16 10" xfId="2571"/>
    <cellStyle name="Normal 16 10 2" xfId="2572"/>
    <cellStyle name="Normal 16 10 2 2" xfId="2573"/>
    <cellStyle name="Normal 16 10 3" xfId="2574"/>
    <cellStyle name="Normal 16 11" xfId="2575"/>
    <cellStyle name="Normal 16 2" xfId="2576"/>
    <cellStyle name="Normal 16 2 2" xfId="2577"/>
    <cellStyle name="Normal 16 2 2 2" xfId="2578"/>
    <cellStyle name="Normal 16 2 2 2 2" xfId="2579"/>
    <cellStyle name="Normal 16 2 2 2 2 2" xfId="2580"/>
    <cellStyle name="Normal 16 2 2 2 3" xfId="2581"/>
    <cellStyle name="Normal 16 2 2 3" xfId="2582"/>
    <cellStyle name="Normal 16 2 2 3 2" xfId="2583"/>
    <cellStyle name="Normal 16 2 2 3 2 2" xfId="2584"/>
    <cellStyle name="Normal 16 2 2 3 3" xfId="2585"/>
    <cellStyle name="Normal 16 2 2 4" xfId="2586"/>
    <cellStyle name="Normal 16 2 2 4 2" xfId="2587"/>
    <cellStyle name="Normal 16 2 2 5" xfId="2588"/>
    <cellStyle name="Normal 16 2 2 5 2" xfId="2589"/>
    <cellStyle name="Normal 16 2 2 6" xfId="2590"/>
    <cellStyle name="Normal 16 2 3" xfId="2591"/>
    <cellStyle name="Normal 16 2 3 2" xfId="2592"/>
    <cellStyle name="Normal 16 2 3 2 2" xfId="2593"/>
    <cellStyle name="Normal 16 2 3 2 2 2" xfId="2594"/>
    <cellStyle name="Normal 16 2 3 2 3" xfId="2595"/>
    <cellStyle name="Normal 16 2 3 3" xfId="2596"/>
    <cellStyle name="Normal 16 2 3 3 2" xfId="2597"/>
    <cellStyle name="Normal 16 2 3 3 2 2" xfId="2598"/>
    <cellStyle name="Normal 16 2 3 3 3" xfId="2599"/>
    <cellStyle name="Normal 16 2 3 4" xfId="2600"/>
    <cellStyle name="Normal 16 2 3 4 2" xfId="2601"/>
    <cellStyle name="Normal 16 2 3 5" xfId="2602"/>
    <cellStyle name="Normal 16 2 3 5 2" xfId="2603"/>
    <cellStyle name="Normal 16 2 3 6" xfId="2604"/>
    <cellStyle name="Normal 16 2 4" xfId="2605"/>
    <cellStyle name="Normal 16 2 4 2" xfId="2606"/>
    <cellStyle name="Normal 16 2 4 2 2" xfId="2607"/>
    <cellStyle name="Normal 16 2 4 3" xfId="2608"/>
    <cellStyle name="Normal 16 2 5" xfId="2609"/>
    <cellStyle name="Normal 16 2 5 2" xfId="2610"/>
    <cellStyle name="Normal 16 2 5 2 2" xfId="2611"/>
    <cellStyle name="Normal 16 2 5 3" xfId="2612"/>
    <cellStyle name="Normal 16 2 6" xfId="2613"/>
    <cellStyle name="Normal 16 2 6 2" xfId="2614"/>
    <cellStyle name="Normal 16 2 7" xfId="2615"/>
    <cellStyle name="Normal 16 3" xfId="2616"/>
    <cellStyle name="Normal 16 3 2" xfId="2617"/>
    <cellStyle name="Normal 16 3 2 2" xfId="2618"/>
    <cellStyle name="Normal 16 3 2 2 2" xfId="2619"/>
    <cellStyle name="Normal 16 3 2 2 2 2" xfId="2620"/>
    <cellStyle name="Normal 16 3 2 2 3" xfId="2621"/>
    <cellStyle name="Normal 16 3 2 3" xfId="2622"/>
    <cellStyle name="Normal 16 3 2 3 2" xfId="2623"/>
    <cellStyle name="Normal 16 3 2 3 2 2" xfId="2624"/>
    <cellStyle name="Normal 16 3 2 3 3" xfId="2625"/>
    <cellStyle name="Normal 16 3 2 4" xfId="2626"/>
    <cellStyle name="Normal 16 3 2 4 2" xfId="2627"/>
    <cellStyle name="Normal 16 3 2 5" xfId="2628"/>
    <cellStyle name="Normal 16 3 2 5 2" xfId="2629"/>
    <cellStyle name="Normal 16 3 2 6" xfId="2630"/>
    <cellStyle name="Normal 16 3 3" xfId="2631"/>
    <cellStyle name="Normal 16 3 3 2" xfId="2632"/>
    <cellStyle name="Normal 16 3 3 2 2" xfId="2633"/>
    <cellStyle name="Normal 16 3 3 3" xfId="2634"/>
    <cellStyle name="Normal 16 3 4" xfId="2635"/>
    <cellStyle name="Normal 16 3 4 2" xfId="2636"/>
    <cellStyle name="Normal 16 3 4 2 2" xfId="2637"/>
    <cellStyle name="Normal 16 3 4 3" xfId="2638"/>
    <cellStyle name="Normal 16 3 5" xfId="2639"/>
    <cellStyle name="Normal 16 3 5 2" xfId="2640"/>
    <cellStyle name="Normal 16 3 6" xfId="2641"/>
    <cellStyle name="Normal 16 3 6 2" xfId="2642"/>
    <cellStyle name="Normal 16 3 7" xfId="2643"/>
    <cellStyle name="Normal 16 4" xfId="2644"/>
    <cellStyle name="Normal 16 4 2" xfId="2645"/>
    <cellStyle name="Normal 16 4 2 2" xfId="2646"/>
    <cellStyle name="Normal 16 4 2 2 2" xfId="2647"/>
    <cellStyle name="Normal 16 4 2 3" xfId="2648"/>
    <cellStyle name="Normal 16 4 3" xfId="2649"/>
    <cellStyle name="Normal 16 4 3 2" xfId="2650"/>
    <cellStyle name="Normal 16 4 3 2 2" xfId="2651"/>
    <cellStyle name="Normal 16 4 3 3" xfId="2652"/>
    <cellStyle name="Normal 16 4 4" xfId="2653"/>
    <cellStyle name="Normal 16 4 4 2" xfId="2654"/>
    <cellStyle name="Normal 16 4 5" xfId="2655"/>
    <cellStyle name="Normal 16 4 5 2" xfId="2656"/>
    <cellStyle name="Normal 16 4 6" xfId="2657"/>
    <cellStyle name="Normal 16 5" xfId="2658"/>
    <cellStyle name="Normal 16 5 2" xfId="2659"/>
    <cellStyle name="Normal 16 5 2 2" xfId="2660"/>
    <cellStyle name="Normal 16 5 3" xfId="2661"/>
    <cellStyle name="Normal 16 6" xfId="2662"/>
    <cellStyle name="Normal 16 6 2" xfId="2663"/>
    <cellStyle name="Normal 16 6 2 2" xfId="2664"/>
    <cellStyle name="Normal 16 6 3" xfId="2665"/>
    <cellStyle name="Normal 16 7" xfId="2666"/>
    <cellStyle name="Normal 16 7 2" xfId="2667"/>
    <cellStyle name="Normal 16 8" xfId="2668"/>
    <cellStyle name="Normal 16 8 2" xfId="2669"/>
    <cellStyle name="Normal 16 9" xfId="2670"/>
    <cellStyle name="Normal 16 9 2" xfId="2671"/>
    <cellStyle name="Normal 16 9 2 2" xfId="2672"/>
    <cellStyle name="Normal 16 9 2 2 2" xfId="2673"/>
    <cellStyle name="Normal 16 9 2 3" xfId="2674"/>
    <cellStyle name="Normal 16 9 3" xfId="2675"/>
    <cellStyle name="Normal 17" xfId="2676"/>
    <cellStyle name="Normal 18" xfId="2677"/>
    <cellStyle name="Normal 18 2" xfId="2678"/>
    <cellStyle name="Normal 18 2 2" xfId="2679"/>
    <cellStyle name="Normal 18 2 2 2" xfId="2680"/>
    <cellStyle name="Normal 18 2 2 2 2" xfId="2681"/>
    <cellStyle name="Normal 18 2 2 2 2 2" xfId="2682"/>
    <cellStyle name="Normal 18 2 2 2 3" xfId="2683"/>
    <cellStyle name="Normal 18 2 2 3" xfId="2684"/>
    <cellStyle name="Normal 18 2 2 3 2" xfId="2685"/>
    <cellStyle name="Normal 18 2 2 4" xfId="2686"/>
    <cellStyle name="Normal 18 2 3" xfId="2687"/>
    <cellStyle name="Normal 18 2 3 2" xfId="2688"/>
    <cellStyle name="Normal 18 2 3 2 2" xfId="2689"/>
    <cellStyle name="Normal 18 2 3 2 2 2" xfId="2690"/>
    <cellStyle name="Normal 18 2 3 2 3" xfId="2691"/>
    <cellStyle name="Normal 18 2 3 3" xfId="2692"/>
    <cellStyle name="Normal 18 2 3 3 2" xfId="2693"/>
    <cellStyle name="Normal 18 2 3 4" xfId="2694"/>
    <cellStyle name="Normal 18 2 4" xfId="2695"/>
    <cellStyle name="Normal 18 2 4 2" xfId="2696"/>
    <cellStyle name="Normal 18 2 4 2 2" xfId="2697"/>
    <cellStyle name="Normal 18 2 4 3" xfId="2698"/>
    <cellStyle name="Normal 18 2 5" xfId="2699"/>
    <cellStyle name="Normal 18 2 5 2" xfId="2700"/>
    <cellStyle name="Normal 18 2 6" xfId="2701"/>
    <cellStyle name="Normal 18 3" xfId="2702"/>
    <cellStyle name="Normal 18 3 2" xfId="2703"/>
    <cellStyle name="Normal 18 3 2 2" xfId="2704"/>
    <cellStyle name="Normal 18 3 2 2 2" xfId="2705"/>
    <cellStyle name="Normal 18 3 2 2 2 2" xfId="2706"/>
    <cellStyle name="Normal 18 3 2 2 3" xfId="2707"/>
    <cellStyle name="Normal 18 3 2 3" xfId="2708"/>
    <cellStyle name="Normal 18 3 2 3 2" xfId="2709"/>
    <cellStyle name="Normal 18 3 2 4" xfId="2710"/>
    <cellStyle name="Normal 18 3 3" xfId="2711"/>
    <cellStyle name="Normal 18 3 3 2" xfId="2712"/>
    <cellStyle name="Normal 18 3 3 2 2" xfId="2713"/>
    <cellStyle name="Normal 18 3 3 2 2 2" xfId="2714"/>
    <cellStyle name="Normal 18 3 3 2 3" xfId="2715"/>
    <cellStyle name="Normal 18 3 3 3" xfId="2716"/>
    <cellStyle name="Normal 18 3 3 3 2" xfId="2717"/>
    <cellStyle name="Normal 18 3 3 4" xfId="2718"/>
    <cellStyle name="Normal 18 3 4" xfId="2719"/>
    <cellStyle name="Normal 18 3 4 2" xfId="2720"/>
    <cellStyle name="Normal 18 3 4 2 2" xfId="2721"/>
    <cellStyle name="Normal 18 3 4 3" xfId="2722"/>
    <cellStyle name="Normal 18 3 5" xfId="2723"/>
    <cellStyle name="Normal 18 3 5 2" xfId="2724"/>
    <cellStyle name="Normal 18 3 6" xfId="2725"/>
    <cellStyle name="Normal 18 4" xfId="2726"/>
    <cellStyle name="Normal 18 4 2" xfId="2727"/>
    <cellStyle name="Normal 18 4 2 2" xfId="2728"/>
    <cellStyle name="Normal 18 4 2 2 2" xfId="2729"/>
    <cellStyle name="Normal 18 4 2 2 2 2" xfId="2730"/>
    <cellStyle name="Normal 18 4 2 2 3" xfId="2731"/>
    <cellStyle name="Normal 18 4 2 3" xfId="2732"/>
    <cellStyle name="Normal 18 4 2 3 2" xfId="2733"/>
    <cellStyle name="Normal 18 4 2 4" xfId="2734"/>
    <cellStyle name="Normal 18 4 3" xfId="2735"/>
    <cellStyle name="Normal 18 4 3 2" xfId="2736"/>
    <cellStyle name="Normal 18 4 3 2 2" xfId="2737"/>
    <cellStyle name="Normal 18 4 3 2 2 2" xfId="2738"/>
    <cellStyle name="Normal 18 4 3 2 3" xfId="2739"/>
    <cellStyle name="Normal 18 4 3 3" xfId="2740"/>
    <cellStyle name="Normal 18 4 3 3 2" xfId="2741"/>
    <cellStyle name="Normal 18 4 3 4" xfId="2742"/>
    <cellStyle name="Normal 18 4 4" xfId="2743"/>
    <cellStyle name="Normal 18 4 4 2" xfId="2744"/>
    <cellStyle name="Normal 18 4 4 2 2" xfId="2745"/>
    <cellStyle name="Normal 18 4 4 3" xfId="2746"/>
    <cellStyle name="Normal 18 4 5" xfId="2747"/>
    <cellStyle name="Normal 18 4 5 2" xfId="2748"/>
    <cellStyle name="Normal 18 4 6" xfId="2749"/>
    <cellStyle name="Normal 18 5" xfId="2750"/>
    <cellStyle name="Normal 18 5 2" xfId="2751"/>
    <cellStyle name="Normal 18 5 2 2" xfId="2752"/>
    <cellStyle name="Normal 18 5 2 2 2" xfId="2753"/>
    <cellStyle name="Normal 18 5 2 3" xfId="2754"/>
    <cellStyle name="Normal 18 5 3" xfId="2755"/>
    <cellStyle name="Normal 18 5 3 2" xfId="2756"/>
    <cellStyle name="Normal 18 5 4" xfId="2757"/>
    <cellStyle name="Normal 18 6" xfId="2758"/>
    <cellStyle name="Normal 18 6 2" xfId="2759"/>
    <cellStyle name="Normal 18 6 2 2" xfId="2760"/>
    <cellStyle name="Normal 18 6 2 2 2" xfId="2761"/>
    <cellStyle name="Normal 18 6 2 3" xfId="2762"/>
    <cellStyle name="Normal 18 6 3" xfId="2763"/>
    <cellStyle name="Normal 18 6 3 2" xfId="2764"/>
    <cellStyle name="Normal 18 6 4" xfId="2765"/>
    <cellStyle name="Normal 18 7" xfId="2766"/>
    <cellStyle name="Normal 18 7 2" xfId="2767"/>
    <cellStyle name="Normal 18 7 2 2" xfId="2768"/>
    <cellStyle name="Normal 18 7 3" xfId="2769"/>
    <cellStyle name="Normal 18 8" xfId="2770"/>
    <cellStyle name="Normal 18 8 2" xfId="2771"/>
    <cellStyle name="Normal 18 9" xfId="2772"/>
    <cellStyle name="Normal 19" xfId="2773"/>
    <cellStyle name="Normal 19 2" xfId="2774"/>
    <cellStyle name="Normal 19 2 2" xfId="2775"/>
    <cellStyle name="Normal 19 2 2 2" xfId="2776"/>
    <cellStyle name="Normal 19 2 3" xfId="2777"/>
    <cellStyle name="Normal 19 3" xfId="2778"/>
    <cellStyle name="Normal 19 3 2" xfId="2779"/>
    <cellStyle name="Normal 19 3 2 2" xfId="2780"/>
    <cellStyle name="Normal 19 3 3" xfId="2781"/>
    <cellStyle name="Normal 19 4" xfId="2782"/>
    <cellStyle name="Normal 19 4 2" xfId="2783"/>
    <cellStyle name="Normal 19 5" xfId="2784"/>
    <cellStyle name="Normal 19 5 2" xfId="2785"/>
    <cellStyle name="Normal 19 6" xfId="2786"/>
    <cellStyle name="Normal 2" xfId="2787"/>
    <cellStyle name="Normal 2 2" xfId="2788"/>
    <cellStyle name="Normal 2 2 2" xfId="2789"/>
    <cellStyle name="Normal 2 3" xfId="2790"/>
    <cellStyle name="Normal 2_BMT Performance Measures for ADM Review" xfId="2791"/>
    <cellStyle name="Normal 20" xfId="2792"/>
    <cellStyle name="Normal 20 2" xfId="2793"/>
    <cellStyle name="Normal 20 2 2" xfId="2794"/>
    <cellStyle name="Normal 20 2 2 2" xfId="2795"/>
    <cellStyle name="Normal 20 2 3" xfId="2796"/>
    <cellStyle name="Normal 20 3" xfId="2797"/>
    <cellStyle name="Normal 20 3 2" xfId="2798"/>
    <cellStyle name="Normal 20 3 2 2" xfId="2799"/>
    <cellStyle name="Normal 20 3 3" xfId="2800"/>
    <cellStyle name="Normal 20 4" xfId="2801"/>
    <cellStyle name="Normal 20 4 2" xfId="2802"/>
    <cellStyle name="Normal 20 5" xfId="2803"/>
    <cellStyle name="Normal 20 5 2" xfId="2804"/>
    <cellStyle name="Normal 20 6" xfId="2805"/>
    <cellStyle name="Normal 21" xfId="2806"/>
    <cellStyle name="Normal 21 2" xfId="2807"/>
    <cellStyle name="Normal 21 2 2" xfId="2808"/>
    <cellStyle name="Normal 21 3" xfId="2809"/>
    <cellStyle name="Normal 21 4" xfId="2810"/>
    <cellStyle name="Normal 22" xfId="2811"/>
    <cellStyle name="Normal 22 2" xfId="2812"/>
    <cellStyle name="Normal 23" xfId="2813"/>
    <cellStyle name="Normal 23 2" xfId="2814"/>
    <cellStyle name="Normal 24" xfId="2815"/>
    <cellStyle name="Normal 24 2" xfId="2816"/>
    <cellStyle name="Normal 25" xfId="2817"/>
    <cellStyle name="Normal 25 2" xfId="2818"/>
    <cellStyle name="Normal 26" xfId="2819"/>
    <cellStyle name="Normal 26 2" xfId="2820"/>
    <cellStyle name="Normal 27" xfId="2821"/>
    <cellStyle name="Normal 27 2" xfId="2822"/>
    <cellStyle name="Normal 28" xfId="2823"/>
    <cellStyle name="Normal 29" xfId="2824"/>
    <cellStyle name="Normal 3" xfId="2825"/>
    <cellStyle name="Normal 3 10" xfId="2826"/>
    <cellStyle name="Normal 3 10 2" xfId="2827"/>
    <cellStyle name="Normal 3 10 2 2" xfId="2828"/>
    <cellStyle name="Normal 3 10 3" xfId="2829"/>
    <cellStyle name="Normal 3 11" xfId="2830"/>
    <cellStyle name="Normal 3 11 2" xfId="2831"/>
    <cellStyle name="Normal 3 11 2 2" xfId="2832"/>
    <cellStyle name="Normal 3 11 3" xfId="2833"/>
    <cellStyle name="Normal 3 12" xfId="2834"/>
    <cellStyle name="Normal 3 12 2" xfId="2835"/>
    <cellStyle name="Normal 3 13" xfId="2836"/>
    <cellStyle name="Normal 3 13 2" xfId="2837"/>
    <cellStyle name="Normal 3 14" xfId="2838"/>
    <cellStyle name="Normal 3 14 2" xfId="2839"/>
    <cellStyle name="Normal 3 15" xfId="2840"/>
    <cellStyle name="Normal 3 16" xfId="2841"/>
    <cellStyle name="Normal 3 2" xfId="2842"/>
    <cellStyle name="Normal 3 2 10" xfId="2843"/>
    <cellStyle name="Normal 3 2 10 2" xfId="2844"/>
    <cellStyle name="Normal 3 2 11" xfId="2845"/>
    <cellStyle name="Normal 3 2 11 2" xfId="2846"/>
    <cellStyle name="Normal 3 2 12" xfId="2847"/>
    <cellStyle name="Normal 3 2 12 2" xfId="2848"/>
    <cellStyle name="Normal 3 2 13" xfId="2849"/>
    <cellStyle name="Normal 3 2 14" xfId="2850"/>
    <cellStyle name="Normal 3 2 2" xfId="2851"/>
    <cellStyle name="Normal 3 2 2 10" xfId="2852"/>
    <cellStyle name="Normal 3 2 2 2" xfId="2853"/>
    <cellStyle name="Normal 3 2 2 2 2" xfId="2854"/>
    <cellStyle name="Normal 3 2 2 2 2 2" xfId="2855"/>
    <cellStyle name="Normal 3 2 2 2 2 2 2" xfId="2856"/>
    <cellStyle name="Normal 3 2 2 2 2 2 2 2" xfId="2857"/>
    <cellStyle name="Normal 3 2 2 2 2 2 3" xfId="2858"/>
    <cellStyle name="Normal 3 2 2 2 2 3" xfId="2859"/>
    <cellStyle name="Normal 3 2 2 2 2 3 2" xfId="2860"/>
    <cellStyle name="Normal 3 2 2 2 2 3 2 2" xfId="2861"/>
    <cellStyle name="Normal 3 2 2 2 2 3 3" xfId="2862"/>
    <cellStyle name="Normal 3 2 2 2 2 4" xfId="2863"/>
    <cellStyle name="Normal 3 2 2 2 2 4 2" xfId="2864"/>
    <cellStyle name="Normal 3 2 2 2 2 5" xfId="2865"/>
    <cellStyle name="Normal 3 2 2 2 2 5 2" xfId="2866"/>
    <cellStyle name="Normal 3 2 2 2 2 6" xfId="2867"/>
    <cellStyle name="Normal 3 2 2 2 3" xfId="2868"/>
    <cellStyle name="Normal 3 2 2 2 3 2" xfId="2869"/>
    <cellStyle name="Normal 3 2 2 2 3 2 2" xfId="2870"/>
    <cellStyle name="Normal 3 2 2 2 3 3" xfId="2871"/>
    <cellStyle name="Normal 3 2 2 2 4" xfId="2872"/>
    <cellStyle name="Normal 3 2 2 2 4 2" xfId="2873"/>
    <cellStyle name="Normal 3 2 2 2 4 2 2" xfId="2874"/>
    <cellStyle name="Normal 3 2 2 2 4 3" xfId="2875"/>
    <cellStyle name="Normal 3 2 2 2 5" xfId="2876"/>
    <cellStyle name="Normal 3 2 2 2 5 2" xfId="2877"/>
    <cellStyle name="Normal 3 2 2 2 6" xfId="2878"/>
    <cellStyle name="Normal 3 2 2 2 6 2" xfId="2879"/>
    <cellStyle name="Normal 3 2 2 2 7" xfId="2880"/>
    <cellStyle name="Normal 3 2 2 3" xfId="2881"/>
    <cellStyle name="Normal 3 2 2 3 2" xfId="2882"/>
    <cellStyle name="Normal 3 2 2 3 2 2" xfId="2883"/>
    <cellStyle name="Normal 3 2 2 3 2 2 2" xfId="2884"/>
    <cellStyle name="Normal 3 2 2 3 2 2 2 2" xfId="2885"/>
    <cellStyle name="Normal 3 2 2 3 2 2 3" xfId="2886"/>
    <cellStyle name="Normal 3 2 2 3 2 3" xfId="2887"/>
    <cellStyle name="Normal 3 2 2 3 2 3 2" xfId="2888"/>
    <cellStyle name="Normal 3 2 2 3 2 3 2 2" xfId="2889"/>
    <cellStyle name="Normal 3 2 2 3 2 3 3" xfId="2890"/>
    <cellStyle name="Normal 3 2 2 3 2 4" xfId="2891"/>
    <cellStyle name="Normal 3 2 2 3 2 4 2" xfId="2892"/>
    <cellStyle name="Normal 3 2 2 3 2 5" xfId="2893"/>
    <cellStyle name="Normal 3 2 2 3 2 5 2" xfId="2894"/>
    <cellStyle name="Normal 3 2 2 3 2 6" xfId="2895"/>
    <cellStyle name="Normal 3 2 2 3 3" xfId="2896"/>
    <cellStyle name="Normal 3 2 2 3 3 2" xfId="2897"/>
    <cellStyle name="Normal 3 2 2 3 3 2 2" xfId="2898"/>
    <cellStyle name="Normal 3 2 2 3 3 3" xfId="2899"/>
    <cellStyle name="Normal 3 2 2 3 4" xfId="2900"/>
    <cellStyle name="Normal 3 2 2 3 4 2" xfId="2901"/>
    <cellStyle name="Normal 3 2 2 3 4 2 2" xfId="2902"/>
    <cellStyle name="Normal 3 2 2 3 4 3" xfId="2903"/>
    <cellStyle name="Normal 3 2 2 3 5" xfId="2904"/>
    <cellStyle name="Normal 3 2 2 3 5 2" xfId="2905"/>
    <cellStyle name="Normal 3 2 2 3 6" xfId="2906"/>
    <cellStyle name="Normal 3 2 2 3 6 2" xfId="2907"/>
    <cellStyle name="Normal 3 2 2 3 7" xfId="2908"/>
    <cellStyle name="Normal 3 2 2 4" xfId="2909"/>
    <cellStyle name="Normal 3 2 2 4 2" xfId="2910"/>
    <cellStyle name="Normal 3 2 2 4 2 2" xfId="2911"/>
    <cellStyle name="Normal 3 2 2 4 2 2 2" xfId="2912"/>
    <cellStyle name="Normal 3 2 2 4 2 3" xfId="2913"/>
    <cellStyle name="Normal 3 2 2 4 3" xfId="2914"/>
    <cellStyle name="Normal 3 2 2 4 3 2" xfId="2915"/>
    <cellStyle name="Normal 3 2 2 4 3 2 2" xfId="2916"/>
    <cellStyle name="Normal 3 2 2 4 3 3" xfId="2917"/>
    <cellStyle name="Normal 3 2 2 4 4" xfId="2918"/>
    <cellStyle name="Normal 3 2 2 4 4 2" xfId="2919"/>
    <cellStyle name="Normal 3 2 2 4 5" xfId="2920"/>
    <cellStyle name="Normal 3 2 2 4 5 2" xfId="2921"/>
    <cellStyle name="Normal 3 2 2 4 6" xfId="2922"/>
    <cellStyle name="Normal 3 2 2 5" xfId="2923"/>
    <cellStyle name="Normal 3 2 2 5 2" xfId="2924"/>
    <cellStyle name="Normal 3 2 2 5 2 2" xfId="2925"/>
    <cellStyle name="Normal 3 2 2 5 2 2 2" xfId="2926"/>
    <cellStyle name="Normal 3 2 2 5 2 3" xfId="2927"/>
    <cellStyle name="Normal 3 2 2 5 3" xfId="2928"/>
    <cellStyle name="Normal 3 2 2 5 3 2" xfId="2929"/>
    <cellStyle name="Normal 3 2 2 5 3 2 2" xfId="2930"/>
    <cellStyle name="Normal 3 2 2 5 3 3" xfId="2931"/>
    <cellStyle name="Normal 3 2 2 5 4" xfId="2932"/>
    <cellStyle name="Normal 3 2 2 5 4 2" xfId="2933"/>
    <cellStyle name="Normal 3 2 2 5 5" xfId="2934"/>
    <cellStyle name="Normal 3 2 2 5 5 2" xfId="2935"/>
    <cellStyle name="Normal 3 2 2 5 6" xfId="2936"/>
    <cellStyle name="Normal 3 2 2 6" xfId="2937"/>
    <cellStyle name="Normal 3 2 2 6 2" xfId="2938"/>
    <cellStyle name="Normal 3 2 2 6 2 2" xfId="2939"/>
    <cellStyle name="Normal 3 2 2 6 3" xfId="2940"/>
    <cellStyle name="Normal 3 2 2 7" xfId="2941"/>
    <cellStyle name="Normal 3 2 2 7 2" xfId="2942"/>
    <cellStyle name="Normal 3 2 2 7 2 2" xfId="2943"/>
    <cellStyle name="Normal 3 2 2 7 3" xfId="2944"/>
    <cellStyle name="Normal 3 2 2 8" xfId="2945"/>
    <cellStyle name="Normal 3 2 2 8 2" xfId="2946"/>
    <cellStyle name="Normal 3 2 2 9" xfId="2947"/>
    <cellStyle name="Normal 3 2 2 9 2" xfId="2948"/>
    <cellStyle name="Normal 3 2 3" xfId="2949"/>
    <cellStyle name="Normal 3 2 3 2" xfId="2950"/>
    <cellStyle name="Normal 3 2 3 2 2" xfId="2951"/>
    <cellStyle name="Normal 3 2 3 2 2 2" xfId="2952"/>
    <cellStyle name="Normal 3 2 3 2 2 2 2" xfId="2953"/>
    <cellStyle name="Normal 3 2 3 2 2 2 2 2" xfId="2954"/>
    <cellStyle name="Normal 3 2 3 2 2 2 3" xfId="2955"/>
    <cellStyle name="Normal 3 2 3 2 2 3" xfId="2956"/>
    <cellStyle name="Normal 3 2 3 2 2 3 2" xfId="2957"/>
    <cellStyle name="Normal 3 2 3 2 2 3 2 2" xfId="2958"/>
    <cellStyle name="Normal 3 2 3 2 2 3 3" xfId="2959"/>
    <cellStyle name="Normal 3 2 3 2 2 4" xfId="2960"/>
    <cellStyle name="Normal 3 2 3 2 2 4 2" xfId="2961"/>
    <cellStyle name="Normal 3 2 3 2 2 5" xfId="2962"/>
    <cellStyle name="Normal 3 2 3 2 2 5 2" xfId="2963"/>
    <cellStyle name="Normal 3 2 3 2 2 6" xfId="2964"/>
    <cellStyle name="Normal 3 2 3 2 3" xfId="2965"/>
    <cellStyle name="Normal 3 2 3 2 3 2" xfId="2966"/>
    <cellStyle name="Normal 3 2 3 2 3 2 2" xfId="2967"/>
    <cellStyle name="Normal 3 2 3 2 3 3" xfId="2968"/>
    <cellStyle name="Normal 3 2 3 2 4" xfId="2969"/>
    <cellStyle name="Normal 3 2 3 2 4 2" xfId="2970"/>
    <cellStyle name="Normal 3 2 3 2 4 2 2" xfId="2971"/>
    <cellStyle name="Normal 3 2 3 2 4 3" xfId="2972"/>
    <cellStyle name="Normal 3 2 3 2 5" xfId="2973"/>
    <cellStyle name="Normal 3 2 3 2 5 2" xfId="2974"/>
    <cellStyle name="Normal 3 2 3 2 6" xfId="2975"/>
    <cellStyle name="Normal 3 2 3 2 6 2" xfId="2976"/>
    <cellStyle name="Normal 3 2 3 2 7" xfId="2977"/>
    <cellStyle name="Normal 3 2 3 3" xfId="2978"/>
    <cellStyle name="Normal 3 2 3 3 2" xfId="2979"/>
    <cellStyle name="Normal 3 2 3 3 2 2" xfId="2980"/>
    <cellStyle name="Normal 3 2 3 3 2 2 2" xfId="2981"/>
    <cellStyle name="Normal 3 2 3 3 2 2 2 2" xfId="2982"/>
    <cellStyle name="Normal 3 2 3 3 2 2 3" xfId="2983"/>
    <cellStyle name="Normal 3 2 3 3 2 3" xfId="2984"/>
    <cellStyle name="Normal 3 2 3 3 2 3 2" xfId="2985"/>
    <cellStyle name="Normal 3 2 3 3 2 3 2 2" xfId="2986"/>
    <cellStyle name="Normal 3 2 3 3 2 3 3" xfId="2987"/>
    <cellStyle name="Normal 3 2 3 3 2 4" xfId="2988"/>
    <cellStyle name="Normal 3 2 3 3 2 4 2" xfId="2989"/>
    <cellStyle name="Normal 3 2 3 3 2 5" xfId="2990"/>
    <cellStyle name="Normal 3 2 3 3 2 5 2" xfId="2991"/>
    <cellStyle name="Normal 3 2 3 3 2 6" xfId="2992"/>
    <cellStyle name="Normal 3 2 3 3 3" xfId="2993"/>
    <cellStyle name="Normal 3 2 3 3 3 2" xfId="2994"/>
    <cellStyle name="Normal 3 2 3 3 3 2 2" xfId="2995"/>
    <cellStyle name="Normal 3 2 3 3 3 3" xfId="2996"/>
    <cellStyle name="Normal 3 2 3 3 4" xfId="2997"/>
    <cellStyle name="Normal 3 2 3 3 4 2" xfId="2998"/>
    <cellStyle name="Normal 3 2 3 3 4 2 2" xfId="2999"/>
    <cellStyle name="Normal 3 2 3 3 4 3" xfId="3000"/>
    <cellStyle name="Normal 3 2 3 3 5" xfId="3001"/>
    <cellStyle name="Normal 3 2 3 3 5 2" xfId="3002"/>
    <cellStyle name="Normal 3 2 3 3 6" xfId="3003"/>
    <cellStyle name="Normal 3 2 3 3 6 2" xfId="3004"/>
    <cellStyle name="Normal 3 2 3 3 7" xfId="3005"/>
    <cellStyle name="Normal 3 2 3 4" xfId="3006"/>
    <cellStyle name="Normal 3 2 3 4 2" xfId="3007"/>
    <cellStyle name="Normal 3 2 3 4 2 2" xfId="3008"/>
    <cellStyle name="Normal 3 2 3 4 2 2 2" xfId="3009"/>
    <cellStyle name="Normal 3 2 3 4 2 3" xfId="3010"/>
    <cellStyle name="Normal 3 2 3 4 3" xfId="3011"/>
    <cellStyle name="Normal 3 2 3 4 3 2" xfId="3012"/>
    <cellStyle name="Normal 3 2 3 4 3 2 2" xfId="3013"/>
    <cellStyle name="Normal 3 2 3 4 3 3" xfId="3014"/>
    <cellStyle name="Normal 3 2 3 4 4" xfId="3015"/>
    <cellStyle name="Normal 3 2 3 4 4 2" xfId="3016"/>
    <cellStyle name="Normal 3 2 3 4 5" xfId="3017"/>
    <cellStyle name="Normal 3 2 3 4 5 2" xfId="3018"/>
    <cellStyle name="Normal 3 2 3 4 6" xfId="3019"/>
    <cellStyle name="Normal 3 2 3 5" xfId="3020"/>
    <cellStyle name="Normal 3 2 3 5 2" xfId="3021"/>
    <cellStyle name="Normal 3 2 3 5 2 2" xfId="3022"/>
    <cellStyle name="Normal 3 2 3 5 3" xfId="3023"/>
    <cellStyle name="Normal 3 2 3 6" xfId="3024"/>
    <cellStyle name="Normal 3 2 3 6 2" xfId="3025"/>
    <cellStyle name="Normal 3 2 3 6 2 2" xfId="3026"/>
    <cellStyle name="Normal 3 2 3 6 3" xfId="3027"/>
    <cellStyle name="Normal 3 2 3 7" xfId="3028"/>
    <cellStyle name="Normal 3 2 3 7 2" xfId="3029"/>
    <cellStyle name="Normal 3 2 3 8" xfId="3030"/>
    <cellStyle name="Normal 3 2 3 8 2" xfId="3031"/>
    <cellStyle name="Normal 3 2 3 9" xfId="3032"/>
    <cellStyle name="Normal 3 2 4" xfId="3033"/>
    <cellStyle name="Normal 3 2 4 2" xfId="3034"/>
    <cellStyle name="Normal 3 2 4 2 2" xfId="3035"/>
    <cellStyle name="Normal 3 2 4 2 2 2" xfId="3036"/>
    <cellStyle name="Normal 3 2 4 2 2 2 2" xfId="3037"/>
    <cellStyle name="Normal 3 2 4 2 2 3" xfId="3038"/>
    <cellStyle name="Normal 3 2 4 2 3" xfId="3039"/>
    <cellStyle name="Normal 3 2 4 2 3 2" xfId="3040"/>
    <cellStyle name="Normal 3 2 4 2 3 2 2" xfId="3041"/>
    <cellStyle name="Normal 3 2 4 2 3 3" xfId="3042"/>
    <cellStyle name="Normal 3 2 4 2 4" xfId="3043"/>
    <cellStyle name="Normal 3 2 4 2 4 2" xfId="3044"/>
    <cellStyle name="Normal 3 2 4 2 5" xfId="3045"/>
    <cellStyle name="Normal 3 2 4 2 5 2" xfId="3046"/>
    <cellStyle name="Normal 3 2 4 2 6" xfId="3047"/>
    <cellStyle name="Normal 3 2 4 3" xfId="3048"/>
    <cellStyle name="Normal 3 2 4 3 2" xfId="3049"/>
    <cellStyle name="Normal 3 2 4 3 2 2" xfId="3050"/>
    <cellStyle name="Normal 3 2 4 3 3" xfId="3051"/>
    <cellStyle name="Normal 3 2 4 4" xfId="3052"/>
    <cellStyle name="Normal 3 2 4 4 2" xfId="3053"/>
    <cellStyle name="Normal 3 2 4 4 2 2" xfId="3054"/>
    <cellStyle name="Normal 3 2 4 4 3" xfId="3055"/>
    <cellStyle name="Normal 3 2 4 5" xfId="3056"/>
    <cellStyle name="Normal 3 2 4 5 2" xfId="3057"/>
    <cellStyle name="Normal 3 2 4 6" xfId="3058"/>
    <cellStyle name="Normal 3 2 4 6 2" xfId="3059"/>
    <cellStyle name="Normal 3 2 4 7" xfId="3060"/>
    <cellStyle name="Normal 3 2 5" xfId="3061"/>
    <cellStyle name="Normal 3 2 5 2" xfId="3062"/>
    <cellStyle name="Normal 3 2 5 2 2" xfId="3063"/>
    <cellStyle name="Normal 3 2 5 2 2 2" xfId="3064"/>
    <cellStyle name="Normal 3 2 5 2 2 2 2" xfId="3065"/>
    <cellStyle name="Normal 3 2 5 2 2 3" xfId="3066"/>
    <cellStyle name="Normal 3 2 5 2 3" xfId="3067"/>
    <cellStyle name="Normal 3 2 5 2 3 2" xfId="3068"/>
    <cellStyle name="Normal 3 2 5 2 3 2 2" xfId="3069"/>
    <cellStyle name="Normal 3 2 5 2 3 3" xfId="3070"/>
    <cellStyle name="Normal 3 2 5 2 4" xfId="3071"/>
    <cellStyle name="Normal 3 2 5 2 4 2" xfId="3072"/>
    <cellStyle name="Normal 3 2 5 2 5" xfId="3073"/>
    <cellStyle name="Normal 3 2 5 2 5 2" xfId="3074"/>
    <cellStyle name="Normal 3 2 5 2 6" xfId="3075"/>
    <cellStyle name="Normal 3 2 5 3" xfId="3076"/>
    <cellStyle name="Normal 3 2 5 3 2" xfId="3077"/>
    <cellStyle name="Normal 3 2 5 3 2 2" xfId="3078"/>
    <cellStyle name="Normal 3 2 5 3 3" xfId="3079"/>
    <cellStyle name="Normal 3 2 5 4" xfId="3080"/>
    <cellStyle name="Normal 3 2 5 4 2" xfId="3081"/>
    <cellStyle name="Normal 3 2 5 4 2 2" xfId="3082"/>
    <cellStyle name="Normal 3 2 5 4 3" xfId="3083"/>
    <cellStyle name="Normal 3 2 5 5" xfId="3084"/>
    <cellStyle name="Normal 3 2 5 5 2" xfId="3085"/>
    <cellStyle name="Normal 3 2 5 6" xfId="3086"/>
    <cellStyle name="Normal 3 2 5 6 2" xfId="3087"/>
    <cellStyle name="Normal 3 2 5 7" xfId="3088"/>
    <cellStyle name="Normal 3 2 6" xfId="3089"/>
    <cellStyle name="Normal 3 2 6 2" xfId="3090"/>
    <cellStyle name="Normal 3 2 6 2 2" xfId="3091"/>
    <cellStyle name="Normal 3 2 6 2 2 2" xfId="3092"/>
    <cellStyle name="Normal 3 2 6 2 3" xfId="3093"/>
    <cellStyle name="Normal 3 2 6 3" xfId="3094"/>
    <cellStyle name="Normal 3 2 6 3 2" xfId="3095"/>
    <cellStyle name="Normal 3 2 6 3 2 2" xfId="3096"/>
    <cellStyle name="Normal 3 2 6 3 3" xfId="3097"/>
    <cellStyle name="Normal 3 2 6 4" xfId="3098"/>
    <cellStyle name="Normal 3 2 6 4 2" xfId="3099"/>
    <cellStyle name="Normal 3 2 6 5" xfId="3100"/>
    <cellStyle name="Normal 3 2 6 5 2" xfId="3101"/>
    <cellStyle name="Normal 3 2 6 6" xfId="3102"/>
    <cellStyle name="Normal 3 2 7" xfId="3103"/>
    <cellStyle name="Normal 3 2 7 2" xfId="3104"/>
    <cellStyle name="Normal 3 2 7 2 2" xfId="3105"/>
    <cellStyle name="Normal 3 2 7 2 2 2" xfId="3106"/>
    <cellStyle name="Normal 3 2 7 2 3" xfId="3107"/>
    <cellStyle name="Normal 3 2 7 3" xfId="3108"/>
    <cellStyle name="Normal 3 2 7 3 2" xfId="3109"/>
    <cellStyle name="Normal 3 2 7 3 2 2" xfId="3110"/>
    <cellStyle name="Normal 3 2 7 3 3" xfId="3111"/>
    <cellStyle name="Normal 3 2 7 4" xfId="3112"/>
    <cellStyle name="Normal 3 2 7 4 2" xfId="3113"/>
    <cellStyle name="Normal 3 2 7 5" xfId="3114"/>
    <cellStyle name="Normal 3 2 7 5 2" xfId="3115"/>
    <cellStyle name="Normal 3 2 7 6" xfId="3116"/>
    <cellStyle name="Normal 3 2 8" xfId="3117"/>
    <cellStyle name="Normal 3 2 8 2" xfId="3118"/>
    <cellStyle name="Normal 3 2 8 2 2" xfId="3119"/>
    <cellStyle name="Normal 3 2 8 3" xfId="3120"/>
    <cellStyle name="Normal 3 2 9" xfId="3121"/>
    <cellStyle name="Normal 3 2 9 2" xfId="3122"/>
    <cellStyle name="Normal 3 2 9 2 2" xfId="3123"/>
    <cellStyle name="Normal 3 2 9 3" xfId="3124"/>
    <cellStyle name="Normal 3 3" xfId="3125"/>
    <cellStyle name="Normal 3 3 10" xfId="3126"/>
    <cellStyle name="Normal 3 3 10 2" xfId="3127"/>
    <cellStyle name="Normal 3 3 11" xfId="3128"/>
    <cellStyle name="Normal 3 3 11 2" xfId="3129"/>
    <cellStyle name="Normal 3 3 12" xfId="3130"/>
    <cellStyle name="Normal 3 3 12 2" xfId="3131"/>
    <cellStyle name="Normal 3 3 13" xfId="3132"/>
    <cellStyle name="Normal 3 3 2" xfId="3133"/>
    <cellStyle name="Normal 3 3 2 2" xfId="3134"/>
    <cellStyle name="Normal 3 3 2 2 2" xfId="3135"/>
    <cellStyle name="Normal 3 3 2 2 2 2" xfId="3136"/>
    <cellStyle name="Normal 3 3 2 2 2 2 2" xfId="3137"/>
    <cellStyle name="Normal 3 3 2 2 2 2 2 2" xfId="3138"/>
    <cellStyle name="Normal 3 3 2 2 2 2 3" xfId="3139"/>
    <cellStyle name="Normal 3 3 2 2 2 3" xfId="3140"/>
    <cellStyle name="Normal 3 3 2 2 2 3 2" xfId="3141"/>
    <cellStyle name="Normal 3 3 2 2 2 3 2 2" xfId="3142"/>
    <cellStyle name="Normal 3 3 2 2 2 3 3" xfId="3143"/>
    <cellStyle name="Normal 3 3 2 2 2 4" xfId="3144"/>
    <cellStyle name="Normal 3 3 2 2 2 4 2" xfId="3145"/>
    <cellStyle name="Normal 3 3 2 2 2 5" xfId="3146"/>
    <cellStyle name="Normal 3 3 2 2 2 5 2" xfId="3147"/>
    <cellStyle name="Normal 3 3 2 2 2 6" xfId="3148"/>
    <cellStyle name="Normal 3 3 2 2 3" xfId="3149"/>
    <cellStyle name="Normal 3 3 2 2 3 2" xfId="3150"/>
    <cellStyle name="Normal 3 3 2 2 3 2 2" xfId="3151"/>
    <cellStyle name="Normal 3 3 2 2 3 3" xfId="3152"/>
    <cellStyle name="Normal 3 3 2 2 4" xfId="3153"/>
    <cellStyle name="Normal 3 3 2 2 4 2" xfId="3154"/>
    <cellStyle name="Normal 3 3 2 2 4 2 2" xfId="3155"/>
    <cellStyle name="Normal 3 3 2 2 4 3" xfId="3156"/>
    <cellStyle name="Normal 3 3 2 2 5" xfId="3157"/>
    <cellStyle name="Normal 3 3 2 2 5 2" xfId="3158"/>
    <cellStyle name="Normal 3 3 2 2 6" xfId="3159"/>
    <cellStyle name="Normal 3 3 2 2 6 2" xfId="3160"/>
    <cellStyle name="Normal 3 3 2 2 7" xfId="3161"/>
    <cellStyle name="Normal 3 3 2 3" xfId="3162"/>
    <cellStyle name="Normal 3 3 2 3 2" xfId="3163"/>
    <cellStyle name="Normal 3 3 2 3 2 2" xfId="3164"/>
    <cellStyle name="Normal 3 3 2 3 2 2 2" xfId="3165"/>
    <cellStyle name="Normal 3 3 2 3 2 2 2 2" xfId="3166"/>
    <cellStyle name="Normal 3 3 2 3 2 2 3" xfId="3167"/>
    <cellStyle name="Normal 3 3 2 3 2 3" xfId="3168"/>
    <cellStyle name="Normal 3 3 2 3 2 3 2" xfId="3169"/>
    <cellStyle name="Normal 3 3 2 3 2 3 2 2" xfId="3170"/>
    <cellStyle name="Normal 3 3 2 3 2 3 3" xfId="3171"/>
    <cellStyle name="Normal 3 3 2 3 2 4" xfId="3172"/>
    <cellStyle name="Normal 3 3 2 3 2 4 2" xfId="3173"/>
    <cellStyle name="Normal 3 3 2 3 2 5" xfId="3174"/>
    <cellStyle name="Normal 3 3 2 3 2 5 2" xfId="3175"/>
    <cellStyle name="Normal 3 3 2 3 2 6" xfId="3176"/>
    <cellStyle name="Normal 3 3 2 3 3" xfId="3177"/>
    <cellStyle name="Normal 3 3 2 3 3 2" xfId="3178"/>
    <cellStyle name="Normal 3 3 2 3 3 2 2" xfId="3179"/>
    <cellStyle name="Normal 3 3 2 3 3 3" xfId="3180"/>
    <cellStyle name="Normal 3 3 2 3 4" xfId="3181"/>
    <cellStyle name="Normal 3 3 2 3 4 2" xfId="3182"/>
    <cellStyle name="Normal 3 3 2 3 4 2 2" xfId="3183"/>
    <cellStyle name="Normal 3 3 2 3 4 3" xfId="3184"/>
    <cellStyle name="Normal 3 3 2 3 5" xfId="3185"/>
    <cellStyle name="Normal 3 3 2 3 5 2" xfId="3186"/>
    <cellStyle name="Normal 3 3 2 3 6" xfId="3187"/>
    <cellStyle name="Normal 3 3 2 3 6 2" xfId="3188"/>
    <cellStyle name="Normal 3 3 2 3 7" xfId="3189"/>
    <cellStyle name="Normal 3 3 2 4" xfId="3190"/>
    <cellStyle name="Normal 3 3 2 4 2" xfId="3191"/>
    <cellStyle name="Normal 3 3 2 4 2 2" xfId="3192"/>
    <cellStyle name="Normal 3 3 2 4 2 2 2" xfId="3193"/>
    <cellStyle name="Normal 3 3 2 4 2 3" xfId="3194"/>
    <cellStyle name="Normal 3 3 2 4 3" xfId="3195"/>
    <cellStyle name="Normal 3 3 2 4 3 2" xfId="3196"/>
    <cellStyle name="Normal 3 3 2 4 3 2 2" xfId="3197"/>
    <cellStyle name="Normal 3 3 2 4 3 3" xfId="3198"/>
    <cellStyle name="Normal 3 3 2 4 4" xfId="3199"/>
    <cellStyle name="Normal 3 3 2 4 4 2" xfId="3200"/>
    <cellStyle name="Normal 3 3 2 4 5" xfId="3201"/>
    <cellStyle name="Normal 3 3 2 4 5 2" xfId="3202"/>
    <cellStyle name="Normal 3 3 2 4 6" xfId="3203"/>
    <cellStyle name="Normal 3 3 2 5" xfId="3204"/>
    <cellStyle name="Normal 3 3 2 5 2" xfId="3205"/>
    <cellStyle name="Normal 3 3 2 5 2 2" xfId="3206"/>
    <cellStyle name="Normal 3 3 2 5 3" xfId="3207"/>
    <cellStyle name="Normal 3 3 2 6" xfId="3208"/>
    <cellStyle name="Normal 3 3 2 6 2" xfId="3209"/>
    <cellStyle name="Normal 3 3 2 6 2 2" xfId="3210"/>
    <cellStyle name="Normal 3 3 2 6 3" xfId="3211"/>
    <cellStyle name="Normal 3 3 2 7" xfId="3212"/>
    <cellStyle name="Normal 3 3 2 7 2" xfId="3213"/>
    <cellStyle name="Normal 3 3 2 8" xfId="3214"/>
    <cellStyle name="Normal 3 3 2 8 2" xfId="3215"/>
    <cellStyle name="Normal 3 3 2 9" xfId="3216"/>
    <cellStyle name="Normal 3 3 3" xfId="3217"/>
    <cellStyle name="Normal 3 3 3 2" xfId="3218"/>
    <cellStyle name="Normal 3 3 3 2 2" xfId="3219"/>
    <cellStyle name="Normal 3 3 3 2 2 2" xfId="3220"/>
    <cellStyle name="Normal 3 3 3 2 2 2 2" xfId="3221"/>
    <cellStyle name="Normal 3 3 3 2 2 2 2 2" xfId="3222"/>
    <cellStyle name="Normal 3 3 3 2 2 2 3" xfId="3223"/>
    <cellStyle name="Normal 3 3 3 2 2 3" xfId="3224"/>
    <cellStyle name="Normal 3 3 3 2 2 3 2" xfId="3225"/>
    <cellStyle name="Normal 3 3 3 2 2 3 2 2" xfId="3226"/>
    <cellStyle name="Normal 3 3 3 2 2 3 3" xfId="3227"/>
    <cellStyle name="Normal 3 3 3 2 2 4" xfId="3228"/>
    <cellStyle name="Normal 3 3 3 2 2 4 2" xfId="3229"/>
    <cellStyle name="Normal 3 3 3 2 2 5" xfId="3230"/>
    <cellStyle name="Normal 3 3 3 2 2 5 2" xfId="3231"/>
    <cellStyle name="Normal 3 3 3 2 2 6" xfId="3232"/>
    <cellStyle name="Normal 3 3 3 2 3" xfId="3233"/>
    <cellStyle name="Normal 3 3 3 2 3 2" xfId="3234"/>
    <cellStyle name="Normal 3 3 3 2 3 2 2" xfId="3235"/>
    <cellStyle name="Normal 3 3 3 2 3 3" xfId="3236"/>
    <cellStyle name="Normal 3 3 3 2 4" xfId="3237"/>
    <cellStyle name="Normal 3 3 3 2 4 2" xfId="3238"/>
    <cellStyle name="Normal 3 3 3 2 4 2 2" xfId="3239"/>
    <cellStyle name="Normal 3 3 3 2 4 3" xfId="3240"/>
    <cellStyle name="Normal 3 3 3 2 5" xfId="3241"/>
    <cellStyle name="Normal 3 3 3 2 5 2" xfId="3242"/>
    <cellStyle name="Normal 3 3 3 2 6" xfId="3243"/>
    <cellStyle name="Normal 3 3 3 2 6 2" xfId="3244"/>
    <cellStyle name="Normal 3 3 3 2 7" xfId="3245"/>
    <cellStyle name="Normal 3 3 3 3" xfId="3246"/>
    <cellStyle name="Normal 3 3 3 3 2" xfId="3247"/>
    <cellStyle name="Normal 3 3 3 3 2 2" xfId="3248"/>
    <cellStyle name="Normal 3 3 3 3 2 2 2" xfId="3249"/>
    <cellStyle name="Normal 3 3 3 3 2 2 2 2" xfId="3250"/>
    <cellStyle name="Normal 3 3 3 3 2 2 3" xfId="3251"/>
    <cellStyle name="Normal 3 3 3 3 2 3" xfId="3252"/>
    <cellStyle name="Normal 3 3 3 3 2 3 2" xfId="3253"/>
    <cellStyle name="Normal 3 3 3 3 2 3 2 2" xfId="3254"/>
    <cellStyle name="Normal 3 3 3 3 2 3 3" xfId="3255"/>
    <cellStyle name="Normal 3 3 3 3 2 4" xfId="3256"/>
    <cellStyle name="Normal 3 3 3 3 2 4 2" xfId="3257"/>
    <cellStyle name="Normal 3 3 3 3 2 5" xfId="3258"/>
    <cellStyle name="Normal 3 3 3 3 2 5 2" xfId="3259"/>
    <cellStyle name="Normal 3 3 3 3 2 6" xfId="3260"/>
    <cellStyle name="Normal 3 3 3 3 3" xfId="3261"/>
    <cellStyle name="Normal 3 3 3 3 3 2" xfId="3262"/>
    <cellStyle name="Normal 3 3 3 3 3 2 2" xfId="3263"/>
    <cellStyle name="Normal 3 3 3 3 3 3" xfId="3264"/>
    <cellStyle name="Normal 3 3 3 3 4" xfId="3265"/>
    <cellStyle name="Normal 3 3 3 3 4 2" xfId="3266"/>
    <cellStyle name="Normal 3 3 3 3 4 2 2" xfId="3267"/>
    <cellStyle name="Normal 3 3 3 3 4 3" xfId="3268"/>
    <cellStyle name="Normal 3 3 3 3 5" xfId="3269"/>
    <cellStyle name="Normal 3 3 3 3 5 2" xfId="3270"/>
    <cellStyle name="Normal 3 3 3 3 6" xfId="3271"/>
    <cellStyle name="Normal 3 3 3 3 6 2" xfId="3272"/>
    <cellStyle name="Normal 3 3 3 3 7" xfId="3273"/>
    <cellStyle name="Normal 3 3 3 4" xfId="3274"/>
    <cellStyle name="Normal 3 3 3 4 2" xfId="3275"/>
    <cellStyle name="Normal 3 3 3 4 2 2" xfId="3276"/>
    <cellStyle name="Normal 3 3 3 4 2 2 2" xfId="3277"/>
    <cellStyle name="Normal 3 3 3 4 2 3" xfId="3278"/>
    <cellStyle name="Normal 3 3 3 4 3" xfId="3279"/>
    <cellStyle name="Normal 3 3 3 4 3 2" xfId="3280"/>
    <cellStyle name="Normal 3 3 3 4 3 2 2" xfId="3281"/>
    <cellStyle name="Normal 3 3 3 4 3 3" xfId="3282"/>
    <cellStyle name="Normal 3 3 3 4 4" xfId="3283"/>
    <cellStyle name="Normal 3 3 3 4 4 2" xfId="3284"/>
    <cellStyle name="Normal 3 3 3 4 5" xfId="3285"/>
    <cellStyle name="Normal 3 3 3 4 5 2" xfId="3286"/>
    <cellStyle name="Normal 3 3 3 4 6" xfId="3287"/>
    <cellStyle name="Normal 3 3 3 5" xfId="3288"/>
    <cellStyle name="Normal 3 3 3 5 2" xfId="3289"/>
    <cellStyle name="Normal 3 3 3 5 2 2" xfId="3290"/>
    <cellStyle name="Normal 3 3 3 5 3" xfId="3291"/>
    <cellStyle name="Normal 3 3 3 6" xfId="3292"/>
    <cellStyle name="Normal 3 3 3 6 2" xfId="3293"/>
    <cellStyle name="Normal 3 3 3 6 2 2" xfId="3294"/>
    <cellStyle name="Normal 3 3 3 6 3" xfId="3295"/>
    <cellStyle name="Normal 3 3 3 7" xfId="3296"/>
    <cellStyle name="Normal 3 3 3 7 2" xfId="3297"/>
    <cellStyle name="Normal 3 3 3 8" xfId="3298"/>
    <cellStyle name="Normal 3 3 3 8 2" xfId="3299"/>
    <cellStyle name="Normal 3 3 3 9" xfId="3300"/>
    <cellStyle name="Normal 3 3 4" xfId="3301"/>
    <cellStyle name="Normal 3 3 4 2" xfId="3302"/>
    <cellStyle name="Normal 3 3 4 2 2" xfId="3303"/>
    <cellStyle name="Normal 3 3 4 2 2 2" xfId="3304"/>
    <cellStyle name="Normal 3 3 4 2 2 2 2" xfId="3305"/>
    <cellStyle name="Normal 3 3 4 2 2 3" xfId="3306"/>
    <cellStyle name="Normal 3 3 4 2 3" xfId="3307"/>
    <cellStyle name="Normal 3 3 4 2 3 2" xfId="3308"/>
    <cellStyle name="Normal 3 3 4 2 3 2 2" xfId="3309"/>
    <cellStyle name="Normal 3 3 4 2 3 3" xfId="3310"/>
    <cellStyle name="Normal 3 3 4 2 4" xfId="3311"/>
    <cellStyle name="Normal 3 3 4 2 4 2" xfId="3312"/>
    <cellStyle name="Normal 3 3 4 2 5" xfId="3313"/>
    <cellStyle name="Normal 3 3 4 2 5 2" xfId="3314"/>
    <cellStyle name="Normal 3 3 4 2 6" xfId="3315"/>
    <cellStyle name="Normal 3 3 4 3" xfId="3316"/>
    <cellStyle name="Normal 3 3 4 3 2" xfId="3317"/>
    <cellStyle name="Normal 3 3 4 3 2 2" xfId="3318"/>
    <cellStyle name="Normal 3 3 4 3 3" xfId="3319"/>
    <cellStyle name="Normal 3 3 4 4" xfId="3320"/>
    <cellStyle name="Normal 3 3 4 4 2" xfId="3321"/>
    <cellStyle name="Normal 3 3 4 4 2 2" xfId="3322"/>
    <cellStyle name="Normal 3 3 4 4 3" xfId="3323"/>
    <cellStyle name="Normal 3 3 4 5" xfId="3324"/>
    <cellStyle name="Normal 3 3 4 5 2" xfId="3325"/>
    <cellStyle name="Normal 3 3 4 6" xfId="3326"/>
    <cellStyle name="Normal 3 3 4 6 2" xfId="3327"/>
    <cellStyle name="Normal 3 3 4 7" xfId="3328"/>
    <cellStyle name="Normal 3 3 5" xfId="3329"/>
    <cellStyle name="Normal 3 3 5 2" xfId="3330"/>
    <cellStyle name="Normal 3 3 5 2 2" xfId="3331"/>
    <cellStyle name="Normal 3 3 5 2 2 2" xfId="3332"/>
    <cellStyle name="Normal 3 3 5 2 2 2 2" xfId="3333"/>
    <cellStyle name="Normal 3 3 5 2 2 3" xfId="3334"/>
    <cellStyle name="Normal 3 3 5 2 3" xfId="3335"/>
    <cellStyle name="Normal 3 3 5 2 3 2" xfId="3336"/>
    <cellStyle name="Normal 3 3 5 2 3 2 2" xfId="3337"/>
    <cellStyle name="Normal 3 3 5 2 3 3" xfId="3338"/>
    <cellStyle name="Normal 3 3 5 2 4" xfId="3339"/>
    <cellStyle name="Normal 3 3 5 2 4 2" xfId="3340"/>
    <cellStyle name="Normal 3 3 5 2 5" xfId="3341"/>
    <cellStyle name="Normal 3 3 5 2 5 2" xfId="3342"/>
    <cellStyle name="Normal 3 3 5 2 6" xfId="3343"/>
    <cellStyle name="Normal 3 3 5 3" xfId="3344"/>
    <cellStyle name="Normal 3 3 5 3 2" xfId="3345"/>
    <cellStyle name="Normal 3 3 5 3 2 2" xfId="3346"/>
    <cellStyle name="Normal 3 3 5 3 3" xfId="3347"/>
    <cellStyle name="Normal 3 3 5 4" xfId="3348"/>
    <cellStyle name="Normal 3 3 5 4 2" xfId="3349"/>
    <cellStyle name="Normal 3 3 5 4 2 2" xfId="3350"/>
    <cellStyle name="Normal 3 3 5 4 3" xfId="3351"/>
    <cellStyle name="Normal 3 3 5 5" xfId="3352"/>
    <cellStyle name="Normal 3 3 5 5 2" xfId="3353"/>
    <cellStyle name="Normal 3 3 5 6" xfId="3354"/>
    <cellStyle name="Normal 3 3 5 6 2" xfId="3355"/>
    <cellStyle name="Normal 3 3 5 7" xfId="3356"/>
    <cellStyle name="Normal 3 3 5 7 2" xfId="3357"/>
    <cellStyle name="Normal 3 3 6" xfId="3358"/>
    <cellStyle name="Normal 3 3 6 2" xfId="3359"/>
    <cellStyle name="Normal 3 3 6 2 2" xfId="3360"/>
    <cellStyle name="Normal 3 3 6 2 2 2" xfId="3361"/>
    <cellStyle name="Normal 3 3 6 2 3" xfId="3362"/>
    <cellStyle name="Normal 3 3 6 3" xfId="3363"/>
    <cellStyle name="Normal 3 3 6 3 2" xfId="3364"/>
    <cellStyle name="Normal 3 3 6 3 2 2" xfId="3365"/>
    <cellStyle name="Normal 3 3 6 3 3" xfId="3366"/>
    <cellStyle name="Normal 3 3 6 4" xfId="3367"/>
    <cellStyle name="Normal 3 3 6 4 2" xfId="3368"/>
    <cellStyle name="Normal 3 3 6 5" xfId="3369"/>
    <cellStyle name="Normal 3 3 6 5 2" xfId="3370"/>
    <cellStyle name="Normal 3 3 6 6" xfId="3371"/>
    <cellStyle name="Normal 3 3 7" xfId="3372"/>
    <cellStyle name="Normal 3 3 7 2" xfId="3373"/>
    <cellStyle name="Normal 3 3 7 2 2" xfId="3374"/>
    <cellStyle name="Normal 3 3 7 2 2 2" xfId="3375"/>
    <cellStyle name="Normal 3 3 7 2 3" xfId="3376"/>
    <cellStyle name="Normal 3 3 7 3" xfId="3377"/>
    <cellStyle name="Normal 3 3 7 3 2" xfId="3378"/>
    <cellStyle name="Normal 3 3 7 3 2 2" xfId="3379"/>
    <cellStyle name="Normal 3 3 7 3 3" xfId="3380"/>
    <cellStyle name="Normal 3 3 7 4" xfId="3381"/>
    <cellStyle name="Normal 3 3 7 4 2" xfId="3382"/>
    <cellStyle name="Normal 3 3 7 5" xfId="3383"/>
    <cellStyle name="Normal 3 3 7 5 2" xfId="3384"/>
    <cellStyle name="Normal 3 3 7 6" xfId="3385"/>
    <cellStyle name="Normal 3 3 8" xfId="3386"/>
    <cellStyle name="Normal 3 3 8 2" xfId="3387"/>
    <cellStyle name="Normal 3 3 8 2 2" xfId="3388"/>
    <cellStyle name="Normal 3 3 8 3" xfId="3389"/>
    <cellStyle name="Normal 3 3 9" xfId="3390"/>
    <cellStyle name="Normal 3 3 9 2" xfId="3391"/>
    <cellStyle name="Normal 3 3 9 2 2" xfId="3392"/>
    <cellStyle name="Normal 3 3 9 3" xfId="3393"/>
    <cellStyle name="Normal 3 4" xfId="3394"/>
    <cellStyle name="Normal 3 4 2" xfId="3395"/>
    <cellStyle name="Normal 3 4 2 2" xfId="3396"/>
    <cellStyle name="Normal 3 4 2 2 2" xfId="3397"/>
    <cellStyle name="Normal 3 4 2 2 2 2" xfId="3398"/>
    <cellStyle name="Normal 3 4 2 2 2 2 2" xfId="3399"/>
    <cellStyle name="Normal 3 4 2 2 2 3" xfId="3400"/>
    <cellStyle name="Normal 3 4 2 2 3" xfId="3401"/>
    <cellStyle name="Normal 3 4 2 2 3 2" xfId="3402"/>
    <cellStyle name="Normal 3 4 2 2 3 2 2" xfId="3403"/>
    <cellStyle name="Normal 3 4 2 2 3 3" xfId="3404"/>
    <cellStyle name="Normal 3 4 2 2 4" xfId="3405"/>
    <cellStyle name="Normal 3 4 2 2 4 2" xfId="3406"/>
    <cellStyle name="Normal 3 4 2 2 5" xfId="3407"/>
    <cellStyle name="Normal 3 4 2 2 5 2" xfId="3408"/>
    <cellStyle name="Normal 3 4 2 2 6" xfId="3409"/>
    <cellStyle name="Normal 3 4 2 3" xfId="3410"/>
    <cellStyle name="Normal 3 4 2 3 2" xfId="3411"/>
    <cellStyle name="Normal 3 4 2 3 2 2" xfId="3412"/>
    <cellStyle name="Normal 3 4 2 3 3" xfId="3413"/>
    <cellStyle name="Normal 3 4 2 4" xfId="3414"/>
    <cellStyle name="Normal 3 4 2 4 2" xfId="3415"/>
    <cellStyle name="Normal 3 4 2 4 2 2" xfId="3416"/>
    <cellStyle name="Normal 3 4 2 4 3" xfId="3417"/>
    <cellStyle name="Normal 3 4 2 5" xfId="3418"/>
    <cellStyle name="Normal 3 4 2 5 2" xfId="3419"/>
    <cellStyle name="Normal 3 4 2 6" xfId="3420"/>
    <cellStyle name="Normal 3 4 2 6 2" xfId="3421"/>
    <cellStyle name="Normal 3 4 2 7" xfId="3422"/>
    <cellStyle name="Normal 3 4 3" xfId="3423"/>
    <cellStyle name="Normal 3 4 3 2" xfId="3424"/>
    <cellStyle name="Normal 3 4 3 2 2" xfId="3425"/>
    <cellStyle name="Normal 3 4 3 2 2 2" xfId="3426"/>
    <cellStyle name="Normal 3 4 3 2 2 2 2" xfId="3427"/>
    <cellStyle name="Normal 3 4 3 2 2 3" xfId="3428"/>
    <cellStyle name="Normal 3 4 3 2 3" xfId="3429"/>
    <cellStyle name="Normal 3 4 3 2 3 2" xfId="3430"/>
    <cellStyle name="Normal 3 4 3 2 3 2 2" xfId="3431"/>
    <cellStyle name="Normal 3 4 3 2 3 3" xfId="3432"/>
    <cellStyle name="Normal 3 4 3 2 4" xfId="3433"/>
    <cellStyle name="Normal 3 4 3 2 4 2" xfId="3434"/>
    <cellStyle name="Normal 3 4 3 2 5" xfId="3435"/>
    <cellStyle name="Normal 3 4 3 2 5 2" xfId="3436"/>
    <cellStyle name="Normal 3 4 3 2 6" xfId="3437"/>
    <cellStyle name="Normal 3 4 3 3" xfId="3438"/>
    <cellStyle name="Normal 3 4 3 3 2" xfId="3439"/>
    <cellStyle name="Normal 3 4 3 3 2 2" xfId="3440"/>
    <cellStyle name="Normal 3 4 3 3 3" xfId="3441"/>
    <cellStyle name="Normal 3 4 3 4" xfId="3442"/>
    <cellStyle name="Normal 3 4 3 4 2" xfId="3443"/>
    <cellStyle name="Normal 3 4 3 4 2 2" xfId="3444"/>
    <cellStyle name="Normal 3 4 3 4 3" xfId="3445"/>
    <cellStyle name="Normal 3 4 3 5" xfId="3446"/>
    <cellStyle name="Normal 3 4 3 5 2" xfId="3447"/>
    <cellStyle name="Normal 3 4 3 6" xfId="3448"/>
    <cellStyle name="Normal 3 4 3 6 2" xfId="3449"/>
    <cellStyle name="Normal 3 4 3 7" xfId="3450"/>
    <cellStyle name="Normal 3 4 4" xfId="3451"/>
    <cellStyle name="Normal 3 4 4 2" xfId="3452"/>
    <cellStyle name="Normal 3 4 4 2 2" xfId="3453"/>
    <cellStyle name="Normal 3 4 4 2 2 2" xfId="3454"/>
    <cellStyle name="Normal 3 4 4 2 3" xfId="3455"/>
    <cellStyle name="Normal 3 4 4 3" xfId="3456"/>
    <cellStyle name="Normal 3 4 4 3 2" xfId="3457"/>
    <cellStyle name="Normal 3 4 4 3 2 2" xfId="3458"/>
    <cellStyle name="Normal 3 4 4 3 3" xfId="3459"/>
    <cellStyle name="Normal 3 4 4 4" xfId="3460"/>
    <cellStyle name="Normal 3 4 4 4 2" xfId="3461"/>
    <cellStyle name="Normal 3 4 4 5" xfId="3462"/>
    <cellStyle name="Normal 3 4 4 5 2" xfId="3463"/>
    <cellStyle name="Normal 3 4 4 6" xfId="3464"/>
    <cellStyle name="Normal 3 4 5" xfId="3465"/>
    <cellStyle name="Normal 3 4 5 2" xfId="3466"/>
    <cellStyle name="Normal 3 4 5 2 2" xfId="3467"/>
    <cellStyle name="Normal 3 4 5 3" xfId="3468"/>
    <cellStyle name="Normal 3 4 6" xfId="3469"/>
    <cellStyle name="Normal 3 4 6 2" xfId="3470"/>
    <cellStyle name="Normal 3 4 6 2 2" xfId="3471"/>
    <cellStyle name="Normal 3 4 6 3" xfId="3472"/>
    <cellStyle name="Normal 3 4 7" xfId="3473"/>
    <cellStyle name="Normal 3 4 7 2" xfId="3474"/>
    <cellStyle name="Normal 3 4 8" xfId="3475"/>
    <cellStyle name="Normal 3 4 8 2" xfId="3476"/>
    <cellStyle name="Normal 3 4 9" xfId="3477"/>
    <cellStyle name="Normal 3 5" xfId="3478"/>
    <cellStyle name="Normal 3 5 2" xfId="3479"/>
    <cellStyle name="Normal 3 5 2 2" xfId="3480"/>
    <cellStyle name="Normal 3 5 2 2 2" xfId="3481"/>
    <cellStyle name="Normal 3 5 2 2 2 2" xfId="3482"/>
    <cellStyle name="Normal 3 5 2 2 2 2 2" xfId="3483"/>
    <cellStyle name="Normal 3 5 2 2 2 3" xfId="3484"/>
    <cellStyle name="Normal 3 5 2 2 3" xfId="3485"/>
    <cellStyle name="Normal 3 5 2 2 3 2" xfId="3486"/>
    <cellStyle name="Normal 3 5 2 2 3 2 2" xfId="3487"/>
    <cellStyle name="Normal 3 5 2 2 3 3" xfId="3488"/>
    <cellStyle name="Normal 3 5 2 2 4" xfId="3489"/>
    <cellStyle name="Normal 3 5 2 2 4 2" xfId="3490"/>
    <cellStyle name="Normal 3 5 2 2 5" xfId="3491"/>
    <cellStyle name="Normal 3 5 2 2 5 2" xfId="3492"/>
    <cellStyle name="Normal 3 5 2 2 6" xfId="3493"/>
    <cellStyle name="Normal 3 5 2 3" xfId="3494"/>
    <cellStyle name="Normal 3 5 2 3 2" xfId="3495"/>
    <cellStyle name="Normal 3 5 2 3 2 2" xfId="3496"/>
    <cellStyle name="Normal 3 5 2 3 3" xfId="3497"/>
    <cellStyle name="Normal 3 5 2 4" xfId="3498"/>
    <cellStyle name="Normal 3 5 2 4 2" xfId="3499"/>
    <cellStyle name="Normal 3 5 2 4 2 2" xfId="3500"/>
    <cellStyle name="Normal 3 5 2 4 3" xfId="3501"/>
    <cellStyle name="Normal 3 5 2 5" xfId="3502"/>
    <cellStyle name="Normal 3 5 2 5 2" xfId="3503"/>
    <cellStyle name="Normal 3 5 2 6" xfId="3504"/>
    <cellStyle name="Normal 3 5 2 6 2" xfId="3505"/>
    <cellStyle name="Normal 3 5 2 7" xfId="3506"/>
    <cellStyle name="Normal 3 5 3" xfId="3507"/>
    <cellStyle name="Normal 3 5 3 2" xfId="3508"/>
    <cellStyle name="Normal 3 5 3 2 2" xfId="3509"/>
    <cellStyle name="Normal 3 5 3 2 2 2" xfId="3510"/>
    <cellStyle name="Normal 3 5 3 2 2 2 2" xfId="3511"/>
    <cellStyle name="Normal 3 5 3 2 2 3" xfId="3512"/>
    <cellStyle name="Normal 3 5 3 2 3" xfId="3513"/>
    <cellStyle name="Normal 3 5 3 2 3 2" xfId="3514"/>
    <cellStyle name="Normal 3 5 3 2 3 2 2" xfId="3515"/>
    <cellStyle name="Normal 3 5 3 2 3 3" xfId="3516"/>
    <cellStyle name="Normal 3 5 3 2 4" xfId="3517"/>
    <cellStyle name="Normal 3 5 3 2 4 2" xfId="3518"/>
    <cellStyle name="Normal 3 5 3 2 5" xfId="3519"/>
    <cellStyle name="Normal 3 5 3 2 5 2" xfId="3520"/>
    <cellStyle name="Normal 3 5 3 2 6" xfId="3521"/>
    <cellStyle name="Normal 3 5 3 3" xfId="3522"/>
    <cellStyle name="Normal 3 5 3 3 2" xfId="3523"/>
    <cellStyle name="Normal 3 5 3 3 2 2" xfId="3524"/>
    <cellStyle name="Normal 3 5 3 3 3" xfId="3525"/>
    <cellStyle name="Normal 3 5 3 4" xfId="3526"/>
    <cellStyle name="Normal 3 5 3 4 2" xfId="3527"/>
    <cellStyle name="Normal 3 5 3 4 2 2" xfId="3528"/>
    <cellStyle name="Normal 3 5 3 4 3" xfId="3529"/>
    <cellStyle name="Normal 3 5 3 5" xfId="3530"/>
    <cellStyle name="Normal 3 5 3 5 2" xfId="3531"/>
    <cellStyle name="Normal 3 5 3 6" xfId="3532"/>
    <cellStyle name="Normal 3 5 3 6 2" xfId="3533"/>
    <cellStyle name="Normal 3 5 3 7" xfId="3534"/>
    <cellStyle name="Normal 3 5 4" xfId="3535"/>
    <cellStyle name="Normal 3 5 4 2" xfId="3536"/>
    <cellStyle name="Normal 3 5 4 2 2" xfId="3537"/>
    <cellStyle name="Normal 3 5 4 2 2 2" xfId="3538"/>
    <cellStyle name="Normal 3 5 4 2 3" xfId="3539"/>
    <cellStyle name="Normal 3 5 4 3" xfId="3540"/>
    <cellStyle name="Normal 3 5 4 3 2" xfId="3541"/>
    <cellStyle name="Normal 3 5 4 3 2 2" xfId="3542"/>
    <cellStyle name="Normal 3 5 4 3 3" xfId="3543"/>
    <cellStyle name="Normal 3 5 4 4" xfId="3544"/>
    <cellStyle name="Normal 3 5 4 4 2" xfId="3545"/>
    <cellStyle name="Normal 3 5 4 5" xfId="3546"/>
    <cellStyle name="Normal 3 5 4 5 2" xfId="3547"/>
    <cellStyle name="Normal 3 5 4 6" xfId="3548"/>
    <cellStyle name="Normal 3 5 5" xfId="3549"/>
    <cellStyle name="Normal 3 5 5 2" xfId="3550"/>
    <cellStyle name="Normal 3 5 5 2 2" xfId="3551"/>
    <cellStyle name="Normal 3 5 5 3" xfId="3552"/>
    <cellStyle name="Normal 3 5 6" xfId="3553"/>
    <cellStyle name="Normal 3 5 6 2" xfId="3554"/>
    <cellStyle name="Normal 3 5 6 2 2" xfId="3555"/>
    <cellStyle name="Normal 3 5 6 3" xfId="3556"/>
    <cellStyle name="Normal 3 5 7" xfId="3557"/>
    <cellStyle name="Normal 3 5 7 2" xfId="3558"/>
    <cellStyle name="Normal 3 5 8" xfId="3559"/>
    <cellStyle name="Normal 3 5 8 2" xfId="3560"/>
    <cellStyle name="Normal 3 5 9" xfId="3561"/>
    <cellStyle name="Normal 3 6" xfId="3562"/>
    <cellStyle name="Normal 3 6 2" xfId="3563"/>
    <cellStyle name="Normal 3 6 2 2" xfId="3564"/>
    <cellStyle name="Normal 3 6 2 2 2" xfId="3565"/>
    <cellStyle name="Normal 3 6 2 2 2 2" xfId="3566"/>
    <cellStyle name="Normal 3 6 2 2 3" xfId="3567"/>
    <cellStyle name="Normal 3 6 2 3" xfId="3568"/>
    <cellStyle name="Normal 3 6 2 3 2" xfId="3569"/>
    <cellStyle name="Normal 3 6 2 3 2 2" xfId="3570"/>
    <cellStyle name="Normal 3 6 2 3 3" xfId="3571"/>
    <cellStyle name="Normal 3 6 2 4" xfId="3572"/>
    <cellStyle name="Normal 3 6 2 4 2" xfId="3573"/>
    <cellStyle name="Normal 3 6 2 5" xfId="3574"/>
    <cellStyle name="Normal 3 6 2 5 2" xfId="3575"/>
    <cellStyle name="Normal 3 6 2 6" xfId="3576"/>
    <cellStyle name="Normal 3 6 3" xfId="3577"/>
    <cellStyle name="Normal 3 6 3 2" xfId="3578"/>
    <cellStyle name="Normal 3 6 3 2 2" xfId="3579"/>
    <cellStyle name="Normal 3 6 3 3" xfId="3580"/>
    <cellStyle name="Normal 3 6 4" xfId="3581"/>
    <cellStyle name="Normal 3 6 4 2" xfId="3582"/>
    <cellStyle name="Normal 3 6 4 2 2" xfId="3583"/>
    <cellStyle name="Normal 3 6 4 3" xfId="3584"/>
    <cellStyle name="Normal 3 6 5" xfId="3585"/>
    <cellStyle name="Normal 3 6 5 2" xfId="3586"/>
    <cellStyle name="Normal 3 6 6" xfId="3587"/>
    <cellStyle name="Normal 3 6 6 2" xfId="3588"/>
    <cellStyle name="Normal 3 6 7" xfId="3589"/>
    <cellStyle name="Normal 3 7" xfId="3590"/>
    <cellStyle name="Normal 3 7 2" xfId="3591"/>
    <cellStyle name="Normal 3 7 2 2" xfId="3592"/>
    <cellStyle name="Normal 3 7 2 2 2" xfId="3593"/>
    <cellStyle name="Normal 3 7 2 2 2 2" xfId="3594"/>
    <cellStyle name="Normal 3 7 2 2 3" xfId="3595"/>
    <cellStyle name="Normal 3 7 2 3" xfId="3596"/>
    <cellStyle name="Normal 3 7 2 3 2" xfId="3597"/>
    <cellStyle name="Normal 3 7 2 3 2 2" xfId="3598"/>
    <cellStyle name="Normal 3 7 2 3 3" xfId="3599"/>
    <cellStyle name="Normal 3 7 2 4" xfId="3600"/>
    <cellStyle name="Normal 3 7 2 4 2" xfId="3601"/>
    <cellStyle name="Normal 3 7 2 5" xfId="3602"/>
    <cellStyle name="Normal 3 7 2 5 2" xfId="3603"/>
    <cellStyle name="Normal 3 7 2 6" xfId="3604"/>
    <cellStyle name="Normal 3 7 3" xfId="3605"/>
    <cellStyle name="Normal 3 7 3 2" xfId="3606"/>
    <cellStyle name="Normal 3 7 3 2 2" xfId="3607"/>
    <cellStyle name="Normal 3 7 3 3" xfId="3608"/>
    <cellStyle name="Normal 3 7 4" xfId="3609"/>
    <cellStyle name="Normal 3 7 4 2" xfId="3610"/>
    <cellStyle name="Normal 3 7 4 2 2" xfId="3611"/>
    <cellStyle name="Normal 3 7 4 3" xfId="3612"/>
    <cellStyle name="Normal 3 7 5" xfId="3613"/>
    <cellStyle name="Normal 3 7 5 2" xfId="3614"/>
    <cellStyle name="Normal 3 7 6" xfId="3615"/>
    <cellStyle name="Normal 3 7 6 2" xfId="3616"/>
    <cellStyle name="Normal 3 7 7" xfId="3617"/>
    <cellStyle name="Normal 3 8" xfId="3618"/>
    <cellStyle name="Normal 3 8 2" xfId="3619"/>
    <cellStyle name="Normal 3 8 2 2" xfId="3620"/>
    <cellStyle name="Normal 3 8 2 2 2" xfId="3621"/>
    <cellStyle name="Normal 3 8 2 3" xfId="3622"/>
    <cellStyle name="Normal 3 8 3" xfId="3623"/>
    <cellStyle name="Normal 3 8 3 2" xfId="3624"/>
    <cellStyle name="Normal 3 8 3 2 2" xfId="3625"/>
    <cellStyle name="Normal 3 8 3 3" xfId="3626"/>
    <cellStyle name="Normal 3 8 4" xfId="3627"/>
    <cellStyle name="Normal 3 8 4 2" xfId="3628"/>
    <cellStyle name="Normal 3 8 5" xfId="3629"/>
    <cellStyle name="Normal 3 8 5 2" xfId="3630"/>
    <cellStyle name="Normal 3 8 6" xfId="3631"/>
    <cellStyle name="Normal 3 9" xfId="3632"/>
    <cellStyle name="Normal 3 9 2" xfId="3633"/>
    <cellStyle name="Normal 3 9 2 2" xfId="3634"/>
    <cellStyle name="Normal 3 9 2 2 2" xfId="3635"/>
    <cellStyle name="Normal 3 9 2 3" xfId="3636"/>
    <cellStyle name="Normal 3 9 3" xfId="3637"/>
    <cellStyle name="Normal 3 9 3 2" xfId="3638"/>
    <cellStyle name="Normal 3 9 3 2 2" xfId="3639"/>
    <cellStyle name="Normal 3 9 3 3" xfId="3640"/>
    <cellStyle name="Normal 3 9 4" xfId="3641"/>
    <cellStyle name="Normal 3 9 4 2" xfId="3642"/>
    <cellStyle name="Normal 3 9 5" xfId="3643"/>
    <cellStyle name="Normal 3 9 5 2" xfId="3644"/>
    <cellStyle name="Normal 3 9 6" xfId="3645"/>
    <cellStyle name="Normal 3_BMT Performance Measures for ADM Review" xfId="3646"/>
    <cellStyle name="Normal 30" xfId="3647"/>
    <cellStyle name="Normal 31" xfId="3648"/>
    <cellStyle name="Normal 32" xfId="3649"/>
    <cellStyle name="Normal 33" xfId="3650"/>
    <cellStyle name="Normal 4" xfId="3651"/>
    <cellStyle name="Normal 4 10" xfId="3652"/>
    <cellStyle name="Normal 4 10 2" xfId="3653"/>
    <cellStyle name="Normal 4 10 2 2" xfId="3654"/>
    <cellStyle name="Normal 4 10 3" xfId="3655"/>
    <cellStyle name="Normal 4 11" xfId="3656"/>
    <cellStyle name="Normal 4 11 2" xfId="3657"/>
    <cellStyle name="Normal 4 11 2 2" xfId="3658"/>
    <cellStyle name="Normal 4 11 3" xfId="3659"/>
    <cellStyle name="Normal 4 12" xfId="3660"/>
    <cellStyle name="Normal 4 12 2" xfId="3661"/>
    <cellStyle name="Normal 4 13" xfId="3662"/>
    <cellStyle name="Normal 4 13 2" xfId="3663"/>
    <cellStyle name="Normal 4 14" xfId="3664"/>
    <cellStyle name="Normal 4 15" xfId="3665"/>
    <cellStyle name="Normal 4 15 2" xfId="3666"/>
    <cellStyle name="Normal 4 16" xfId="3667"/>
    <cellStyle name="Normal 4 17" xfId="3668"/>
    <cellStyle name="Normal 4 2" xfId="3669"/>
    <cellStyle name="Normal 4 2 10" xfId="3670"/>
    <cellStyle name="Normal 4 2 10 2" xfId="3671"/>
    <cellStyle name="Normal 4 2 11" xfId="3672"/>
    <cellStyle name="Normal 4 2 11 2" xfId="3673"/>
    <cellStyle name="Normal 4 2 12" xfId="3674"/>
    <cellStyle name="Normal 4 2 12 2" xfId="3675"/>
    <cellStyle name="Normal 4 2 13" xfId="3676"/>
    <cellStyle name="Normal 4 2 14" xfId="3677"/>
    <cellStyle name="Normal 4 2 2" xfId="3678"/>
    <cellStyle name="Normal 4 2 2 10" xfId="3679"/>
    <cellStyle name="Normal 4 2 2 2" xfId="3680"/>
    <cellStyle name="Normal 4 2 2 2 2" xfId="3681"/>
    <cellStyle name="Normal 4 2 2 2 2 2" xfId="3682"/>
    <cellStyle name="Normal 4 2 2 2 2 2 2" xfId="3683"/>
    <cellStyle name="Normal 4 2 2 2 2 2 2 2" xfId="3684"/>
    <cellStyle name="Normal 4 2 2 2 2 2 3" xfId="3685"/>
    <cellStyle name="Normal 4 2 2 2 2 3" xfId="3686"/>
    <cellStyle name="Normal 4 2 2 2 2 3 2" xfId="3687"/>
    <cellStyle name="Normal 4 2 2 2 2 3 2 2" xfId="3688"/>
    <cellStyle name="Normal 4 2 2 2 2 3 3" xfId="3689"/>
    <cellStyle name="Normal 4 2 2 2 2 4" xfId="3690"/>
    <cellStyle name="Normal 4 2 2 2 2 4 2" xfId="3691"/>
    <cellStyle name="Normal 4 2 2 2 2 5" xfId="3692"/>
    <cellStyle name="Normal 4 2 2 2 2 5 2" xfId="3693"/>
    <cellStyle name="Normal 4 2 2 2 2 6" xfId="3694"/>
    <cellStyle name="Normal 4 2 2 2 3" xfId="3695"/>
    <cellStyle name="Normal 4 2 2 2 3 2" xfId="3696"/>
    <cellStyle name="Normal 4 2 2 2 3 2 2" xfId="3697"/>
    <cellStyle name="Normal 4 2 2 2 3 3" xfId="3698"/>
    <cellStyle name="Normal 4 2 2 2 4" xfId="3699"/>
    <cellStyle name="Normal 4 2 2 2 4 2" xfId="3700"/>
    <cellStyle name="Normal 4 2 2 2 4 2 2" xfId="3701"/>
    <cellStyle name="Normal 4 2 2 2 4 3" xfId="3702"/>
    <cellStyle name="Normal 4 2 2 2 5" xfId="3703"/>
    <cellStyle name="Normal 4 2 2 2 5 2" xfId="3704"/>
    <cellStyle name="Normal 4 2 2 2 6" xfId="3705"/>
    <cellStyle name="Normal 4 2 2 2 6 2" xfId="3706"/>
    <cellStyle name="Normal 4 2 2 2 7" xfId="3707"/>
    <cellStyle name="Normal 4 2 2 3" xfId="3708"/>
    <cellStyle name="Normal 4 2 2 3 2" xfId="3709"/>
    <cellStyle name="Normal 4 2 2 3 2 2" xfId="3710"/>
    <cellStyle name="Normal 4 2 2 3 2 2 2" xfId="3711"/>
    <cellStyle name="Normal 4 2 2 3 2 2 2 2" xfId="3712"/>
    <cellStyle name="Normal 4 2 2 3 2 2 3" xfId="3713"/>
    <cellStyle name="Normal 4 2 2 3 2 3" xfId="3714"/>
    <cellStyle name="Normal 4 2 2 3 2 3 2" xfId="3715"/>
    <cellStyle name="Normal 4 2 2 3 2 3 2 2" xfId="3716"/>
    <cellStyle name="Normal 4 2 2 3 2 3 3" xfId="3717"/>
    <cellStyle name="Normal 4 2 2 3 2 4" xfId="3718"/>
    <cellStyle name="Normal 4 2 2 3 2 4 2" xfId="3719"/>
    <cellStyle name="Normal 4 2 2 3 2 5" xfId="3720"/>
    <cellStyle name="Normal 4 2 2 3 2 5 2" xfId="3721"/>
    <cellStyle name="Normal 4 2 2 3 2 6" xfId="3722"/>
    <cellStyle name="Normal 4 2 2 3 3" xfId="3723"/>
    <cellStyle name="Normal 4 2 2 3 3 2" xfId="3724"/>
    <cellStyle name="Normal 4 2 2 3 3 2 2" xfId="3725"/>
    <cellStyle name="Normal 4 2 2 3 3 3" xfId="3726"/>
    <cellStyle name="Normal 4 2 2 3 4" xfId="3727"/>
    <cellStyle name="Normal 4 2 2 3 4 2" xfId="3728"/>
    <cellStyle name="Normal 4 2 2 3 4 2 2" xfId="3729"/>
    <cellStyle name="Normal 4 2 2 3 4 3" xfId="3730"/>
    <cellStyle name="Normal 4 2 2 3 5" xfId="3731"/>
    <cellStyle name="Normal 4 2 2 3 5 2" xfId="3732"/>
    <cellStyle name="Normal 4 2 2 3 6" xfId="3733"/>
    <cellStyle name="Normal 4 2 2 3 6 2" xfId="3734"/>
    <cellStyle name="Normal 4 2 2 3 7" xfId="3735"/>
    <cellStyle name="Normal 4 2 2 4" xfId="3736"/>
    <cellStyle name="Normal 4 2 2 4 2" xfId="3737"/>
    <cellStyle name="Normal 4 2 2 4 2 2" xfId="3738"/>
    <cellStyle name="Normal 4 2 2 4 2 2 2" xfId="3739"/>
    <cellStyle name="Normal 4 2 2 4 2 3" xfId="3740"/>
    <cellStyle name="Normal 4 2 2 4 3" xfId="3741"/>
    <cellStyle name="Normal 4 2 2 4 3 2" xfId="3742"/>
    <cellStyle name="Normal 4 2 2 4 3 2 2" xfId="3743"/>
    <cellStyle name="Normal 4 2 2 4 3 3" xfId="3744"/>
    <cellStyle name="Normal 4 2 2 4 4" xfId="3745"/>
    <cellStyle name="Normal 4 2 2 4 4 2" xfId="3746"/>
    <cellStyle name="Normal 4 2 2 4 5" xfId="3747"/>
    <cellStyle name="Normal 4 2 2 4 5 2" xfId="3748"/>
    <cellStyle name="Normal 4 2 2 4 6" xfId="3749"/>
    <cellStyle name="Normal 4 2 2 5" xfId="3750"/>
    <cellStyle name="Normal 4 2 2 5 2" xfId="3751"/>
    <cellStyle name="Normal 4 2 2 5 2 2" xfId="3752"/>
    <cellStyle name="Normal 4 2 2 5 2 2 2" xfId="3753"/>
    <cellStyle name="Normal 4 2 2 5 2 3" xfId="3754"/>
    <cellStyle name="Normal 4 2 2 5 3" xfId="3755"/>
    <cellStyle name="Normal 4 2 2 5 3 2" xfId="3756"/>
    <cellStyle name="Normal 4 2 2 5 3 2 2" xfId="3757"/>
    <cellStyle name="Normal 4 2 2 5 3 3" xfId="3758"/>
    <cellStyle name="Normal 4 2 2 5 4" xfId="3759"/>
    <cellStyle name="Normal 4 2 2 5 4 2" xfId="3760"/>
    <cellStyle name="Normal 4 2 2 5 5" xfId="3761"/>
    <cellStyle name="Normal 4 2 2 5 5 2" xfId="3762"/>
    <cellStyle name="Normal 4 2 2 5 6" xfId="3763"/>
    <cellStyle name="Normal 4 2 2 6" xfId="3764"/>
    <cellStyle name="Normal 4 2 2 6 2" xfId="3765"/>
    <cellStyle name="Normal 4 2 2 6 2 2" xfId="3766"/>
    <cellStyle name="Normal 4 2 2 6 3" xfId="3767"/>
    <cellStyle name="Normal 4 2 2 7" xfId="3768"/>
    <cellStyle name="Normal 4 2 2 7 2" xfId="3769"/>
    <cellStyle name="Normal 4 2 2 7 2 2" xfId="3770"/>
    <cellStyle name="Normal 4 2 2 7 3" xfId="3771"/>
    <cellStyle name="Normal 4 2 2 8" xfId="3772"/>
    <cellStyle name="Normal 4 2 2 8 2" xfId="3773"/>
    <cellStyle name="Normal 4 2 2 9" xfId="3774"/>
    <cellStyle name="Normal 4 2 2 9 2" xfId="3775"/>
    <cellStyle name="Normal 4 2 3" xfId="3776"/>
    <cellStyle name="Normal 4 2 3 2" xfId="3777"/>
    <cellStyle name="Normal 4 2 3 2 2" xfId="3778"/>
    <cellStyle name="Normal 4 2 3 2 2 2" xfId="3779"/>
    <cellStyle name="Normal 4 2 3 2 2 2 2" xfId="3780"/>
    <cellStyle name="Normal 4 2 3 2 2 2 2 2" xfId="3781"/>
    <cellStyle name="Normal 4 2 3 2 2 2 3" xfId="3782"/>
    <cellStyle name="Normal 4 2 3 2 2 3" xfId="3783"/>
    <cellStyle name="Normal 4 2 3 2 2 3 2" xfId="3784"/>
    <cellStyle name="Normal 4 2 3 2 2 3 2 2" xfId="3785"/>
    <cellStyle name="Normal 4 2 3 2 2 3 3" xfId="3786"/>
    <cellStyle name="Normal 4 2 3 2 2 4" xfId="3787"/>
    <cellStyle name="Normal 4 2 3 2 2 4 2" xfId="3788"/>
    <cellStyle name="Normal 4 2 3 2 2 5" xfId="3789"/>
    <cellStyle name="Normal 4 2 3 2 2 5 2" xfId="3790"/>
    <cellStyle name="Normal 4 2 3 2 2 6" xfId="3791"/>
    <cellStyle name="Normal 4 2 3 2 3" xfId="3792"/>
    <cellStyle name="Normal 4 2 3 2 3 2" xfId="3793"/>
    <cellStyle name="Normal 4 2 3 2 3 2 2" xfId="3794"/>
    <cellStyle name="Normal 4 2 3 2 3 3" xfId="3795"/>
    <cellStyle name="Normal 4 2 3 2 4" xfId="3796"/>
    <cellStyle name="Normal 4 2 3 2 4 2" xfId="3797"/>
    <cellStyle name="Normal 4 2 3 2 4 2 2" xfId="3798"/>
    <cellStyle name="Normal 4 2 3 2 4 3" xfId="3799"/>
    <cellStyle name="Normal 4 2 3 2 5" xfId="3800"/>
    <cellStyle name="Normal 4 2 3 2 5 2" xfId="3801"/>
    <cellStyle name="Normal 4 2 3 2 6" xfId="3802"/>
    <cellStyle name="Normal 4 2 3 2 6 2" xfId="3803"/>
    <cellStyle name="Normal 4 2 3 2 7" xfId="3804"/>
    <cellStyle name="Normal 4 2 3 3" xfId="3805"/>
    <cellStyle name="Normal 4 2 3 3 2" xfId="3806"/>
    <cellStyle name="Normal 4 2 3 3 2 2" xfId="3807"/>
    <cellStyle name="Normal 4 2 3 3 2 2 2" xfId="3808"/>
    <cellStyle name="Normal 4 2 3 3 2 2 2 2" xfId="3809"/>
    <cellStyle name="Normal 4 2 3 3 2 2 3" xfId="3810"/>
    <cellStyle name="Normal 4 2 3 3 2 3" xfId="3811"/>
    <cellStyle name="Normal 4 2 3 3 2 3 2" xfId="3812"/>
    <cellStyle name="Normal 4 2 3 3 2 3 2 2" xfId="3813"/>
    <cellStyle name="Normal 4 2 3 3 2 3 3" xfId="3814"/>
    <cellStyle name="Normal 4 2 3 3 2 4" xfId="3815"/>
    <cellStyle name="Normal 4 2 3 3 2 4 2" xfId="3816"/>
    <cellStyle name="Normal 4 2 3 3 2 5" xfId="3817"/>
    <cellStyle name="Normal 4 2 3 3 2 5 2" xfId="3818"/>
    <cellStyle name="Normal 4 2 3 3 2 6" xfId="3819"/>
    <cellStyle name="Normal 4 2 3 3 3" xfId="3820"/>
    <cellStyle name="Normal 4 2 3 3 3 2" xfId="3821"/>
    <cellStyle name="Normal 4 2 3 3 3 2 2" xfId="3822"/>
    <cellStyle name="Normal 4 2 3 3 3 3" xfId="3823"/>
    <cellStyle name="Normal 4 2 3 3 4" xfId="3824"/>
    <cellStyle name="Normal 4 2 3 3 4 2" xfId="3825"/>
    <cellStyle name="Normal 4 2 3 3 4 2 2" xfId="3826"/>
    <cellStyle name="Normal 4 2 3 3 4 3" xfId="3827"/>
    <cellStyle name="Normal 4 2 3 3 5" xfId="3828"/>
    <cellStyle name="Normal 4 2 3 3 5 2" xfId="3829"/>
    <cellStyle name="Normal 4 2 3 3 6" xfId="3830"/>
    <cellStyle name="Normal 4 2 3 3 6 2" xfId="3831"/>
    <cellStyle name="Normal 4 2 3 3 7" xfId="3832"/>
    <cellStyle name="Normal 4 2 3 4" xfId="3833"/>
    <cellStyle name="Normal 4 2 3 4 2" xfId="3834"/>
    <cellStyle name="Normal 4 2 3 4 2 2" xfId="3835"/>
    <cellStyle name="Normal 4 2 3 4 2 2 2" xfId="3836"/>
    <cellStyle name="Normal 4 2 3 4 2 3" xfId="3837"/>
    <cellStyle name="Normal 4 2 3 4 3" xfId="3838"/>
    <cellStyle name="Normal 4 2 3 4 3 2" xfId="3839"/>
    <cellStyle name="Normal 4 2 3 4 3 2 2" xfId="3840"/>
    <cellStyle name="Normal 4 2 3 4 3 3" xfId="3841"/>
    <cellStyle name="Normal 4 2 3 4 4" xfId="3842"/>
    <cellStyle name="Normal 4 2 3 4 4 2" xfId="3843"/>
    <cellStyle name="Normal 4 2 3 4 5" xfId="3844"/>
    <cellStyle name="Normal 4 2 3 4 5 2" xfId="3845"/>
    <cellStyle name="Normal 4 2 3 4 6" xfId="3846"/>
    <cellStyle name="Normal 4 2 3 5" xfId="3847"/>
    <cellStyle name="Normal 4 2 3 5 2" xfId="3848"/>
    <cellStyle name="Normal 4 2 3 5 2 2" xfId="3849"/>
    <cellStyle name="Normal 4 2 3 5 3" xfId="3850"/>
    <cellStyle name="Normal 4 2 3 6" xfId="3851"/>
    <cellStyle name="Normal 4 2 3 6 2" xfId="3852"/>
    <cellStyle name="Normal 4 2 3 6 2 2" xfId="3853"/>
    <cellStyle name="Normal 4 2 3 6 3" xfId="3854"/>
    <cellStyle name="Normal 4 2 3 7" xfId="3855"/>
    <cellStyle name="Normal 4 2 3 7 2" xfId="3856"/>
    <cellStyle name="Normal 4 2 3 8" xfId="3857"/>
    <cellStyle name="Normal 4 2 3 8 2" xfId="3858"/>
    <cellStyle name="Normal 4 2 3 9" xfId="3859"/>
    <cellStyle name="Normal 4 2 4" xfId="3860"/>
    <cellStyle name="Normal 4 2 4 2" xfId="3861"/>
    <cellStyle name="Normal 4 2 4 2 2" xfId="3862"/>
    <cellStyle name="Normal 4 2 4 2 2 2" xfId="3863"/>
    <cellStyle name="Normal 4 2 4 2 2 2 2" xfId="3864"/>
    <cellStyle name="Normal 4 2 4 2 2 3" xfId="3865"/>
    <cellStyle name="Normal 4 2 4 2 3" xfId="3866"/>
    <cellStyle name="Normal 4 2 4 2 3 2" xfId="3867"/>
    <cellStyle name="Normal 4 2 4 2 3 2 2" xfId="3868"/>
    <cellStyle name="Normal 4 2 4 2 3 3" xfId="3869"/>
    <cellStyle name="Normal 4 2 4 2 4" xfId="3870"/>
    <cellStyle name="Normal 4 2 4 2 4 2" xfId="3871"/>
    <cellStyle name="Normal 4 2 4 2 5" xfId="3872"/>
    <cellStyle name="Normal 4 2 4 2 5 2" xfId="3873"/>
    <cellStyle name="Normal 4 2 4 2 6" xfId="3874"/>
    <cellStyle name="Normal 4 2 4 3" xfId="3875"/>
    <cellStyle name="Normal 4 2 4 3 2" xfId="3876"/>
    <cellStyle name="Normal 4 2 4 3 2 2" xfId="3877"/>
    <cellStyle name="Normal 4 2 4 3 3" xfId="3878"/>
    <cellStyle name="Normal 4 2 4 4" xfId="3879"/>
    <cellStyle name="Normal 4 2 4 4 2" xfId="3880"/>
    <cellStyle name="Normal 4 2 4 4 2 2" xfId="3881"/>
    <cellStyle name="Normal 4 2 4 4 3" xfId="3882"/>
    <cellStyle name="Normal 4 2 4 5" xfId="3883"/>
    <cellStyle name="Normal 4 2 4 5 2" xfId="3884"/>
    <cellStyle name="Normal 4 2 4 6" xfId="3885"/>
    <cellStyle name="Normal 4 2 4 6 2" xfId="3886"/>
    <cellStyle name="Normal 4 2 4 7" xfId="3887"/>
    <cellStyle name="Normal 4 2 5" xfId="3888"/>
    <cellStyle name="Normal 4 2 5 2" xfId="3889"/>
    <cellStyle name="Normal 4 2 5 2 2" xfId="3890"/>
    <cellStyle name="Normal 4 2 5 2 2 2" xfId="3891"/>
    <cellStyle name="Normal 4 2 5 2 2 2 2" xfId="3892"/>
    <cellStyle name="Normal 4 2 5 2 2 3" xfId="3893"/>
    <cellStyle name="Normal 4 2 5 2 3" xfId="3894"/>
    <cellStyle name="Normal 4 2 5 2 3 2" xfId="3895"/>
    <cellStyle name="Normal 4 2 5 2 3 2 2" xfId="3896"/>
    <cellStyle name="Normal 4 2 5 2 3 3" xfId="3897"/>
    <cellStyle name="Normal 4 2 5 2 4" xfId="3898"/>
    <cellStyle name="Normal 4 2 5 2 4 2" xfId="3899"/>
    <cellStyle name="Normal 4 2 5 2 5" xfId="3900"/>
    <cellStyle name="Normal 4 2 5 2 5 2" xfId="3901"/>
    <cellStyle name="Normal 4 2 5 2 6" xfId="3902"/>
    <cellStyle name="Normal 4 2 5 3" xfId="3903"/>
    <cellStyle name="Normal 4 2 5 3 2" xfId="3904"/>
    <cellStyle name="Normal 4 2 5 3 2 2" xfId="3905"/>
    <cellStyle name="Normal 4 2 5 3 3" xfId="3906"/>
    <cellStyle name="Normal 4 2 5 4" xfId="3907"/>
    <cellStyle name="Normal 4 2 5 4 2" xfId="3908"/>
    <cellStyle name="Normal 4 2 5 4 2 2" xfId="3909"/>
    <cellStyle name="Normal 4 2 5 4 3" xfId="3910"/>
    <cellStyle name="Normal 4 2 5 5" xfId="3911"/>
    <cellStyle name="Normal 4 2 5 5 2" xfId="3912"/>
    <cellStyle name="Normal 4 2 5 6" xfId="3913"/>
    <cellStyle name="Normal 4 2 5 6 2" xfId="3914"/>
    <cellStyle name="Normal 4 2 5 7" xfId="3915"/>
    <cellStyle name="Normal 4 2 6" xfId="3916"/>
    <cellStyle name="Normal 4 2 6 2" xfId="3917"/>
    <cellStyle name="Normal 4 2 6 2 2" xfId="3918"/>
    <cellStyle name="Normal 4 2 6 2 2 2" xfId="3919"/>
    <cellStyle name="Normal 4 2 6 2 3" xfId="3920"/>
    <cellStyle name="Normal 4 2 6 3" xfId="3921"/>
    <cellStyle name="Normal 4 2 6 3 2" xfId="3922"/>
    <cellStyle name="Normal 4 2 6 3 2 2" xfId="3923"/>
    <cellStyle name="Normal 4 2 6 3 3" xfId="3924"/>
    <cellStyle name="Normal 4 2 6 4" xfId="3925"/>
    <cellStyle name="Normal 4 2 6 4 2" xfId="3926"/>
    <cellStyle name="Normal 4 2 6 5" xfId="3927"/>
    <cellStyle name="Normal 4 2 6 5 2" xfId="3928"/>
    <cellStyle name="Normal 4 2 6 6" xfId="3929"/>
    <cellStyle name="Normal 4 2 7" xfId="3930"/>
    <cellStyle name="Normal 4 2 7 2" xfId="3931"/>
    <cellStyle name="Normal 4 2 7 2 2" xfId="3932"/>
    <cellStyle name="Normal 4 2 7 2 2 2" xfId="3933"/>
    <cellStyle name="Normal 4 2 7 2 3" xfId="3934"/>
    <cellStyle name="Normal 4 2 7 3" xfId="3935"/>
    <cellStyle name="Normal 4 2 7 3 2" xfId="3936"/>
    <cellStyle name="Normal 4 2 7 3 2 2" xfId="3937"/>
    <cellStyle name="Normal 4 2 7 3 3" xfId="3938"/>
    <cellStyle name="Normal 4 2 7 4" xfId="3939"/>
    <cellStyle name="Normal 4 2 7 4 2" xfId="3940"/>
    <cellStyle name="Normal 4 2 7 5" xfId="3941"/>
    <cellStyle name="Normal 4 2 7 5 2" xfId="3942"/>
    <cellStyle name="Normal 4 2 7 6" xfId="3943"/>
    <cellStyle name="Normal 4 2 8" xfId="3944"/>
    <cellStyle name="Normal 4 2 8 2" xfId="3945"/>
    <cellStyle name="Normal 4 2 8 2 2" xfId="3946"/>
    <cellStyle name="Normal 4 2 8 3" xfId="3947"/>
    <cellStyle name="Normal 4 2 9" xfId="3948"/>
    <cellStyle name="Normal 4 2 9 2" xfId="3949"/>
    <cellStyle name="Normal 4 2 9 2 2" xfId="3950"/>
    <cellStyle name="Normal 4 2 9 3" xfId="3951"/>
    <cellStyle name="Normal 4 3" xfId="3952"/>
    <cellStyle name="Normal 4 3 10" xfId="3953"/>
    <cellStyle name="Normal 4 3 10 2" xfId="3954"/>
    <cellStyle name="Normal 4 3 11" xfId="3955"/>
    <cellStyle name="Normal 4 3 11 2" xfId="3956"/>
    <cellStyle name="Normal 4 3 12" xfId="3957"/>
    <cellStyle name="Normal 4 3 12 2" xfId="3958"/>
    <cellStyle name="Normal 4 3 13" xfId="3959"/>
    <cellStyle name="Normal 4 3 2" xfId="3960"/>
    <cellStyle name="Normal 4 3 2 2" xfId="3961"/>
    <cellStyle name="Normal 4 3 2 2 2" xfId="3962"/>
    <cellStyle name="Normal 4 3 2 2 2 2" xfId="3963"/>
    <cellStyle name="Normal 4 3 2 2 2 2 2" xfId="3964"/>
    <cellStyle name="Normal 4 3 2 2 2 2 2 2" xfId="3965"/>
    <cellStyle name="Normal 4 3 2 2 2 2 3" xfId="3966"/>
    <cellStyle name="Normal 4 3 2 2 2 3" xfId="3967"/>
    <cellStyle name="Normal 4 3 2 2 2 3 2" xfId="3968"/>
    <cellStyle name="Normal 4 3 2 2 2 3 2 2" xfId="3969"/>
    <cellStyle name="Normal 4 3 2 2 2 3 3" xfId="3970"/>
    <cellStyle name="Normal 4 3 2 2 2 4" xfId="3971"/>
    <cellStyle name="Normal 4 3 2 2 2 4 2" xfId="3972"/>
    <cellStyle name="Normal 4 3 2 2 2 5" xfId="3973"/>
    <cellStyle name="Normal 4 3 2 2 2 5 2" xfId="3974"/>
    <cellStyle name="Normal 4 3 2 2 2 6" xfId="3975"/>
    <cellStyle name="Normal 4 3 2 2 3" xfId="3976"/>
    <cellStyle name="Normal 4 3 2 2 3 2" xfId="3977"/>
    <cellStyle name="Normal 4 3 2 2 3 2 2" xfId="3978"/>
    <cellStyle name="Normal 4 3 2 2 3 3" xfId="3979"/>
    <cellStyle name="Normal 4 3 2 2 4" xfId="3980"/>
    <cellStyle name="Normal 4 3 2 2 4 2" xfId="3981"/>
    <cellStyle name="Normal 4 3 2 2 4 2 2" xfId="3982"/>
    <cellStyle name="Normal 4 3 2 2 4 3" xfId="3983"/>
    <cellStyle name="Normal 4 3 2 2 5" xfId="3984"/>
    <cellStyle name="Normal 4 3 2 2 5 2" xfId="3985"/>
    <cellStyle name="Normal 4 3 2 2 6" xfId="3986"/>
    <cellStyle name="Normal 4 3 2 2 6 2" xfId="3987"/>
    <cellStyle name="Normal 4 3 2 2 7" xfId="3988"/>
    <cellStyle name="Normal 4 3 2 3" xfId="3989"/>
    <cellStyle name="Normal 4 3 2 3 2" xfId="3990"/>
    <cellStyle name="Normal 4 3 2 3 2 2" xfId="3991"/>
    <cellStyle name="Normal 4 3 2 3 2 2 2" xfId="3992"/>
    <cellStyle name="Normal 4 3 2 3 2 2 2 2" xfId="3993"/>
    <cellStyle name="Normal 4 3 2 3 2 2 3" xfId="3994"/>
    <cellStyle name="Normal 4 3 2 3 2 3" xfId="3995"/>
    <cellStyle name="Normal 4 3 2 3 2 3 2" xfId="3996"/>
    <cellStyle name="Normal 4 3 2 3 2 3 2 2" xfId="3997"/>
    <cellStyle name="Normal 4 3 2 3 2 3 3" xfId="3998"/>
    <cellStyle name="Normal 4 3 2 3 2 4" xfId="3999"/>
    <cellStyle name="Normal 4 3 2 3 2 4 2" xfId="4000"/>
    <cellStyle name="Normal 4 3 2 3 2 5" xfId="4001"/>
    <cellStyle name="Normal 4 3 2 3 2 5 2" xfId="4002"/>
    <cellStyle name="Normal 4 3 2 3 2 6" xfId="4003"/>
    <cellStyle name="Normal 4 3 2 3 3" xfId="4004"/>
    <cellStyle name="Normal 4 3 2 3 3 2" xfId="4005"/>
    <cellStyle name="Normal 4 3 2 3 3 2 2" xfId="4006"/>
    <cellStyle name="Normal 4 3 2 3 3 3" xfId="4007"/>
    <cellStyle name="Normal 4 3 2 3 4" xfId="4008"/>
    <cellStyle name="Normal 4 3 2 3 4 2" xfId="4009"/>
    <cellStyle name="Normal 4 3 2 3 4 2 2" xfId="4010"/>
    <cellStyle name="Normal 4 3 2 3 4 3" xfId="4011"/>
    <cellStyle name="Normal 4 3 2 3 5" xfId="4012"/>
    <cellStyle name="Normal 4 3 2 3 5 2" xfId="4013"/>
    <cellStyle name="Normal 4 3 2 3 6" xfId="4014"/>
    <cellStyle name="Normal 4 3 2 3 6 2" xfId="4015"/>
    <cellStyle name="Normal 4 3 2 3 7" xfId="4016"/>
    <cellStyle name="Normal 4 3 2 4" xfId="4017"/>
    <cellStyle name="Normal 4 3 2 4 2" xfId="4018"/>
    <cellStyle name="Normal 4 3 2 4 2 2" xfId="4019"/>
    <cellStyle name="Normal 4 3 2 4 2 2 2" xfId="4020"/>
    <cellStyle name="Normal 4 3 2 4 2 3" xfId="4021"/>
    <cellStyle name="Normal 4 3 2 4 3" xfId="4022"/>
    <cellStyle name="Normal 4 3 2 4 3 2" xfId="4023"/>
    <cellStyle name="Normal 4 3 2 4 3 2 2" xfId="4024"/>
    <cellStyle name="Normal 4 3 2 4 3 3" xfId="4025"/>
    <cellStyle name="Normal 4 3 2 4 4" xfId="4026"/>
    <cellStyle name="Normal 4 3 2 4 4 2" xfId="4027"/>
    <cellStyle name="Normal 4 3 2 4 5" xfId="4028"/>
    <cellStyle name="Normal 4 3 2 4 5 2" xfId="4029"/>
    <cellStyle name="Normal 4 3 2 4 6" xfId="4030"/>
    <cellStyle name="Normal 4 3 2 5" xfId="4031"/>
    <cellStyle name="Normal 4 3 2 5 2" xfId="4032"/>
    <cellStyle name="Normal 4 3 2 5 2 2" xfId="4033"/>
    <cellStyle name="Normal 4 3 2 5 3" xfId="4034"/>
    <cellStyle name="Normal 4 3 2 6" xfId="4035"/>
    <cellStyle name="Normal 4 3 2 6 2" xfId="4036"/>
    <cellStyle name="Normal 4 3 2 6 2 2" xfId="4037"/>
    <cellStyle name="Normal 4 3 2 6 3" xfId="4038"/>
    <cellStyle name="Normal 4 3 2 7" xfId="4039"/>
    <cellStyle name="Normal 4 3 2 7 2" xfId="4040"/>
    <cellStyle name="Normal 4 3 2 8" xfId="4041"/>
    <cellStyle name="Normal 4 3 2 8 2" xfId="4042"/>
    <cellStyle name="Normal 4 3 2 9" xfId="4043"/>
    <cellStyle name="Normal 4 3 3" xfId="4044"/>
    <cellStyle name="Normal 4 3 3 2" xfId="4045"/>
    <cellStyle name="Normal 4 3 3 2 2" xfId="4046"/>
    <cellStyle name="Normal 4 3 3 2 2 2" xfId="4047"/>
    <cellStyle name="Normal 4 3 3 2 2 2 2" xfId="4048"/>
    <cellStyle name="Normal 4 3 3 2 2 2 2 2" xfId="4049"/>
    <cellStyle name="Normal 4 3 3 2 2 2 3" xfId="4050"/>
    <cellStyle name="Normal 4 3 3 2 2 3" xfId="4051"/>
    <cellStyle name="Normal 4 3 3 2 2 3 2" xfId="4052"/>
    <cellStyle name="Normal 4 3 3 2 2 3 2 2" xfId="4053"/>
    <cellStyle name="Normal 4 3 3 2 2 3 3" xfId="4054"/>
    <cellStyle name="Normal 4 3 3 2 2 4" xfId="4055"/>
    <cellStyle name="Normal 4 3 3 2 2 4 2" xfId="4056"/>
    <cellStyle name="Normal 4 3 3 2 2 5" xfId="4057"/>
    <cellStyle name="Normal 4 3 3 2 2 5 2" xfId="4058"/>
    <cellStyle name="Normal 4 3 3 2 2 6" xfId="4059"/>
    <cellStyle name="Normal 4 3 3 2 3" xfId="4060"/>
    <cellStyle name="Normal 4 3 3 2 3 2" xfId="4061"/>
    <cellStyle name="Normal 4 3 3 2 3 2 2" xfId="4062"/>
    <cellStyle name="Normal 4 3 3 2 3 3" xfId="4063"/>
    <cellStyle name="Normal 4 3 3 2 4" xfId="4064"/>
    <cellStyle name="Normal 4 3 3 2 4 2" xfId="4065"/>
    <cellStyle name="Normal 4 3 3 2 4 2 2" xfId="4066"/>
    <cellStyle name="Normal 4 3 3 2 4 3" xfId="4067"/>
    <cellStyle name="Normal 4 3 3 2 5" xfId="4068"/>
    <cellStyle name="Normal 4 3 3 2 5 2" xfId="4069"/>
    <cellStyle name="Normal 4 3 3 2 6" xfId="4070"/>
    <cellStyle name="Normal 4 3 3 2 6 2" xfId="4071"/>
    <cellStyle name="Normal 4 3 3 2 7" xfId="4072"/>
    <cellStyle name="Normal 4 3 3 3" xfId="4073"/>
    <cellStyle name="Normal 4 3 3 3 2" xfId="4074"/>
    <cellStyle name="Normal 4 3 3 3 2 2" xfId="4075"/>
    <cellStyle name="Normal 4 3 3 3 2 2 2" xfId="4076"/>
    <cellStyle name="Normal 4 3 3 3 2 2 2 2" xfId="4077"/>
    <cellStyle name="Normal 4 3 3 3 2 2 3" xfId="4078"/>
    <cellStyle name="Normal 4 3 3 3 2 3" xfId="4079"/>
    <cellStyle name="Normal 4 3 3 3 2 3 2" xfId="4080"/>
    <cellStyle name="Normal 4 3 3 3 2 3 2 2" xfId="4081"/>
    <cellStyle name="Normal 4 3 3 3 2 3 3" xfId="4082"/>
    <cellStyle name="Normal 4 3 3 3 2 4" xfId="4083"/>
    <cellStyle name="Normal 4 3 3 3 2 4 2" xfId="4084"/>
    <cellStyle name="Normal 4 3 3 3 2 5" xfId="4085"/>
    <cellStyle name="Normal 4 3 3 3 2 5 2" xfId="4086"/>
    <cellStyle name="Normal 4 3 3 3 2 6" xfId="4087"/>
    <cellStyle name="Normal 4 3 3 3 3" xfId="4088"/>
    <cellStyle name="Normal 4 3 3 3 3 2" xfId="4089"/>
    <cellStyle name="Normal 4 3 3 3 3 2 2" xfId="4090"/>
    <cellStyle name="Normal 4 3 3 3 3 3" xfId="4091"/>
    <cellStyle name="Normal 4 3 3 3 4" xfId="4092"/>
    <cellStyle name="Normal 4 3 3 3 4 2" xfId="4093"/>
    <cellStyle name="Normal 4 3 3 3 4 2 2" xfId="4094"/>
    <cellStyle name="Normal 4 3 3 3 4 3" xfId="4095"/>
    <cellStyle name="Normal 4 3 3 3 5" xfId="4096"/>
    <cellStyle name="Normal 4 3 3 3 5 2" xfId="4097"/>
    <cellStyle name="Normal 4 3 3 3 6" xfId="4098"/>
    <cellStyle name="Normal 4 3 3 3 6 2" xfId="4099"/>
    <cellStyle name="Normal 4 3 3 3 7" xfId="4100"/>
    <cellStyle name="Normal 4 3 3 4" xfId="4101"/>
    <cellStyle name="Normal 4 3 3 4 2" xfId="4102"/>
    <cellStyle name="Normal 4 3 3 4 2 2" xfId="4103"/>
    <cellStyle name="Normal 4 3 3 4 2 2 2" xfId="4104"/>
    <cellStyle name="Normal 4 3 3 4 2 3" xfId="4105"/>
    <cellStyle name="Normal 4 3 3 4 3" xfId="4106"/>
    <cellStyle name="Normal 4 3 3 4 3 2" xfId="4107"/>
    <cellStyle name="Normal 4 3 3 4 3 2 2" xfId="4108"/>
    <cellStyle name="Normal 4 3 3 4 3 3" xfId="4109"/>
    <cellStyle name="Normal 4 3 3 4 4" xfId="4110"/>
    <cellStyle name="Normal 4 3 3 4 4 2" xfId="4111"/>
    <cellStyle name="Normal 4 3 3 4 5" xfId="4112"/>
    <cellStyle name="Normal 4 3 3 4 5 2" xfId="4113"/>
    <cellStyle name="Normal 4 3 3 4 6" xfId="4114"/>
    <cellStyle name="Normal 4 3 3 5" xfId="4115"/>
    <cellStyle name="Normal 4 3 3 5 2" xfId="4116"/>
    <cellStyle name="Normal 4 3 3 5 2 2" xfId="4117"/>
    <cellStyle name="Normal 4 3 3 5 3" xfId="4118"/>
    <cellStyle name="Normal 4 3 3 6" xfId="4119"/>
    <cellStyle name="Normal 4 3 3 6 2" xfId="4120"/>
    <cellStyle name="Normal 4 3 3 6 2 2" xfId="4121"/>
    <cellStyle name="Normal 4 3 3 6 3" xfId="4122"/>
    <cellStyle name="Normal 4 3 3 7" xfId="4123"/>
    <cellStyle name="Normal 4 3 3 7 2" xfId="4124"/>
    <cellStyle name="Normal 4 3 3 8" xfId="4125"/>
    <cellStyle name="Normal 4 3 3 8 2" xfId="4126"/>
    <cellStyle name="Normal 4 3 3 9" xfId="4127"/>
    <cellStyle name="Normal 4 3 4" xfId="4128"/>
    <cellStyle name="Normal 4 3 4 2" xfId="4129"/>
    <cellStyle name="Normal 4 3 4 2 2" xfId="4130"/>
    <cellStyle name="Normal 4 3 4 2 2 2" xfId="4131"/>
    <cellStyle name="Normal 4 3 4 2 2 2 2" xfId="4132"/>
    <cellStyle name="Normal 4 3 4 2 2 3" xfId="4133"/>
    <cellStyle name="Normal 4 3 4 2 3" xfId="4134"/>
    <cellStyle name="Normal 4 3 4 2 3 2" xfId="4135"/>
    <cellStyle name="Normal 4 3 4 2 3 2 2" xfId="4136"/>
    <cellStyle name="Normal 4 3 4 2 3 3" xfId="4137"/>
    <cellStyle name="Normal 4 3 4 2 4" xfId="4138"/>
    <cellStyle name="Normal 4 3 4 2 4 2" xfId="4139"/>
    <cellStyle name="Normal 4 3 4 2 5" xfId="4140"/>
    <cellStyle name="Normal 4 3 4 2 5 2" xfId="4141"/>
    <cellStyle name="Normal 4 3 4 2 6" xfId="4142"/>
    <cellStyle name="Normal 4 3 4 3" xfId="4143"/>
    <cellStyle name="Normal 4 3 4 3 2" xfId="4144"/>
    <cellStyle name="Normal 4 3 4 3 2 2" xfId="4145"/>
    <cellStyle name="Normal 4 3 4 3 3" xfId="4146"/>
    <cellStyle name="Normal 4 3 4 4" xfId="4147"/>
    <cellStyle name="Normal 4 3 4 4 2" xfId="4148"/>
    <cellStyle name="Normal 4 3 4 4 2 2" xfId="4149"/>
    <cellStyle name="Normal 4 3 4 4 3" xfId="4150"/>
    <cellStyle name="Normal 4 3 4 5" xfId="4151"/>
    <cellStyle name="Normal 4 3 4 5 2" xfId="4152"/>
    <cellStyle name="Normal 4 3 4 6" xfId="4153"/>
    <cellStyle name="Normal 4 3 4 6 2" xfId="4154"/>
    <cellStyle name="Normal 4 3 4 7" xfId="4155"/>
    <cellStyle name="Normal 4 3 5" xfId="4156"/>
    <cellStyle name="Normal 4 3 5 2" xfId="4157"/>
    <cellStyle name="Normal 4 3 5 2 2" xfId="4158"/>
    <cellStyle name="Normal 4 3 5 2 2 2" xfId="4159"/>
    <cellStyle name="Normal 4 3 5 2 2 2 2" xfId="4160"/>
    <cellStyle name="Normal 4 3 5 2 2 3" xfId="4161"/>
    <cellStyle name="Normal 4 3 5 2 3" xfId="4162"/>
    <cellStyle name="Normal 4 3 5 2 3 2" xfId="4163"/>
    <cellStyle name="Normal 4 3 5 2 3 2 2" xfId="4164"/>
    <cellStyle name="Normal 4 3 5 2 3 3" xfId="4165"/>
    <cellStyle name="Normal 4 3 5 2 4" xfId="4166"/>
    <cellStyle name="Normal 4 3 5 2 4 2" xfId="4167"/>
    <cellStyle name="Normal 4 3 5 2 5" xfId="4168"/>
    <cellStyle name="Normal 4 3 5 2 5 2" xfId="4169"/>
    <cellStyle name="Normal 4 3 5 2 6" xfId="4170"/>
    <cellStyle name="Normal 4 3 5 3" xfId="4171"/>
    <cellStyle name="Normal 4 3 5 3 2" xfId="4172"/>
    <cellStyle name="Normal 4 3 5 3 2 2" xfId="4173"/>
    <cellStyle name="Normal 4 3 5 3 3" xfId="4174"/>
    <cellStyle name="Normal 4 3 5 4" xfId="4175"/>
    <cellStyle name="Normal 4 3 5 4 2" xfId="4176"/>
    <cellStyle name="Normal 4 3 5 4 2 2" xfId="4177"/>
    <cellStyle name="Normal 4 3 5 4 3" xfId="4178"/>
    <cellStyle name="Normal 4 3 5 5" xfId="4179"/>
    <cellStyle name="Normal 4 3 5 5 2" xfId="4180"/>
    <cellStyle name="Normal 4 3 5 6" xfId="4181"/>
    <cellStyle name="Normal 4 3 5 6 2" xfId="4182"/>
    <cellStyle name="Normal 4 3 5 7" xfId="4183"/>
    <cellStyle name="Normal 4 3 6" xfId="4184"/>
    <cellStyle name="Normal 4 3 6 2" xfId="4185"/>
    <cellStyle name="Normal 4 3 6 2 2" xfId="4186"/>
    <cellStyle name="Normal 4 3 6 2 2 2" xfId="4187"/>
    <cellStyle name="Normal 4 3 6 2 3" xfId="4188"/>
    <cellStyle name="Normal 4 3 6 3" xfId="4189"/>
    <cellStyle name="Normal 4 3 6 3 2" xfId="4190"/>
    <cellStyle name="Normal 4 3 6 3 2 2" xfId="4191"/>
    <cellStyle name="Normal 4 3 6 3 3" xfId="4192"/>
    <cellStyle name="Normal 4 3 6 4" xfId="4193"/>
    <cellStyle name="Normal 4 3 6 4 2" xfId="4194"/>
    <cellStyle name="Normal 4 3 6 5" xfId="4195"/>
    <cellStyle name="Normal 4 3 6 5 2" xfId="4196"/>
    <cellStyle name="Normal 4 3 6 6" xfId="4197"/>
    <cellStyle name="Normal 4 3 7" xfId="4198"/>
    <cellStyle name="Normal 4 3 7 2" xfId="4199"/>
    <cellStyle name="Normal 4 3 7 2 2" xfId="4200"/>
    <cellStyle name="Normal 4 3 7 2 2 2" xfId="4201"/>
    <cellStyle name="Normal 4 3 7 2 3" xfId="4202"/>
    <cellStyle name="Normal 4 3 7 3" xfId="4203"/>
    <cellStyle name="Normal 4 3 7 3 2" xfId="4204"/>
    <cellStyle name="Normal 4 3 7 3 2 2" xfId="4205"/>
    <cellStyle name="Normal 4 3 7 3 3" xfId="4206"/>
    <cellStyle name="Normal 4 3 7 4" xfId="4207"/>
    <cellStyle name="Normal 4 3 7 4 2" xfId="4208"/>
    <cellStyle name="Normal 4 3 7 5" xfId="4209"/>
    <cellStyle name="Normal 4 3 7 5 2" xfId="4210"/>
    <cellStyle name="Normal 4 3 7 6" xfId="4211"/>
    <cellStyle name="Normal 4 3 8" xfId="4212"/>
    <cellStyle name="Normal 4 3 8 2" xfId="4213"/>
    <cellStyle name="Normal 4 3 8 2 2" xfId="4214"/>
    <cellStyle name="Normal 4 3 8 3" xfId="4215"/>
    <cellStyle name="Normal 4 3 9" xfId="4216"/>
    <cellStyle name="Normal 4 3 9 2" xfId="4217"/>
    <cellStyle name="Normal 4 3 9 2 2" xfId="4218"/>
    <cellStyle name="Normal 4 3 9 3" xfId="4219"/>
    <cellStyle name="Normal 4 4" xfId="4220"/>
    <cellStyle name="Normal 4 4 2" xfId="4221"/>
    <cellStyle name="Normal 4 4 2 2" xfId="4222"/>
    <cellStyle name="Normal 4 4 2 2 2" xfId="4223"/>
    <cellStyle name="Normal 4 4 2 2 2 2" xfId="4224"/>
    <cellStyle name="Normal 4 4 2 2 2 2 2" xfId="4225"/>
    <cellStyle name="Normal 4 4 2 2 2 3" xfId="4226"/>
    <cellStyle name="Normal 4 4 2 2 3" xfId="4227"/>
    <cellStyle name="Normal 4 4 2 2 3 2" xfId="4228"/>
    <cellStyle name="Normal 4 4 2 2 3 2 2" xfId="4229"/>
    <cellStyle name="Normal 4 4 2 2 3 3" xfId="4230"/>
    <cellStyle name="Normal 4 4 2 2 4" xfId="4231"/>
    <cellStyle name="Normal 4 4 2 2 4 2" xfId="4232"/>
    <cellStyle name="Normal 4 4 2 2 5" xfId="4233"/>
    <cellStyle name="Normal 4 4 2 2 5 2" xfId="4234"/>
    <cellStyle name="Normal 4 4 2 2 6" xfId="4235"/>
    <cellStyle name="Normal 4 4 2 3" xfId="4236"/>
    <cellStyle name="Normal 4 4 2 3 2" xfId="4237"/>
    <cellStyle name="Normal 4 4 2 3 2 2" xfId="4238"/>
    <cellStyle name="Normal 4 4 2 3 3" xfId="4239"/>
    <cellStyle name="Normal 4 4 2 4" xfId="4240"/>
    <cellStyle name="Normal 4 4 2 4 2" xfId="4241"/>
    <cellStyle name="Normal 4 4 2 4 2 2" xfId="4242"/>
    <cellStyle name="Normal 4 4 2 4 3" xfId="4243"/>
    <cellStyle name="Normal 4 4 2 5" xfId="4244"/>
    <cellStyle name="Normal 4 4 2 5 2" xfId="4245"/>
    <cellStyle name="Normal 4 4 2 6" xfId="4246"/>
    <cellStyle name="Normal 4 4 2 6 2" xfId="4247"/>
    <cellStyle name="Normal 4 4 2 7" xfId="4248"/>
    <cellStyle name="Normal 4 4 3" xfId="4249"/>
    <cellStyle name="Normal 4 4 3 2" xfId="4250"/>
    <cellStyle name="Normal 4 4 3 2 2" xfId="4251"/>
    <cellStyle name="Normal 4 4 3 2 2 2" xfId="4252"/>
    <cellStyle name="Normal 4 4 3 2 2 2 2" xfId="4253"/>
    <cellStyle name="Normal 4 4 3 2 2 3" xfId="4254"/>
    <cellStyle name="Normal 4 4 3 2 3" xfId="4255"/>
    <cellStyle name="Normal 4 4 3 2 3 2" xfId="4256"/>
    <cellStyle name="Normal 4 4 3 2 3 2 2" xfId="4257"/>
    <cellStyle name="Normal 4 4 3 2 3 3" xfId="4258"/>
    <cellStyle name="Normal 4 4 3 2 4" xfId="4259"/>
    <cellStyle name="Normal 4 4 3 2 4 2" xfId="4260"/>
    <cellStyle name="Normal 4 4 3 2 5" xfId="4261"/>
    <cellStyle name="Normal 4 4 3 2 5 2" xfId="4262"/>
    <cellStyle name="Normal 4 4 3 2 6" xfId="4263"/>
    <cellStyle name="Normal 4 4 3 3" xfId="4264"/>
    <cellStyle name="Normal 4 4 3 3 2" xfId="4265"/>
    <cellStyle name="Normal 4 4 3 3 2 2" xfId="4266"/>
    <cellStyle name="Normal 4 4 3 3 3" xfId="4267"/>
    <cellStyle name="Normal 4 4 3 4" xfId="4268"/>
    <cellStyle name="Normal 4 4 3 4 2" xfId="4269"/>
    <cellStyle name="Normal 4 4 3 4 2 2" xfId="4270"/>
    <cellStyle name="Normal 4 4 3 4 3" xfId="4271"/>
    <cellStyle name="Normal 4 4 3 5" xfId="4272"/>
    <cellStyle name="Normal 4 4 3 5 2" xfId="4273"/>
    <cellStyle name="Normal 4 4 3 6" xfId="4274"/>
    <cellStyle name="Normal 4 4 3 6 2" xfId="4275"/>
    <cellStyle name="Normal 4 4 3 7" xfId="4276"/>
    <cellStyle name="Normal 4 4 4" xfId="4277"/>
    <cellStyle name="Normal 4 4 4 2" xfId="4278"/>
    <cellStyle name="Normal 4 4 4 2 2" xfId="4279"/>
    <cellStyle name="Normal 4 4 4 2 2 2" xfId="4280"/>
    <cellStyle name="Normal 4 4 4 2 3" xfId="4281"/>
    <cellStyle name="Normal 4 4 4 3" xfId="4282"/>
    <cellStyle name="Normal 4 4 4 3 2" xfId="4283"/>
    <cellStyle name="Normal 4 4 4 3 2 2" xfId="4284"/>
    <cellStyle name="Normal 4 4 4 3 3" xfId="4285"/>
    <cellStyle name="Normal 4 4 4 4" xfId="4286"/>
    <cellStyle name="Normal 4 4 4 4 2" xfId="4287"/>
    <cellStyle name="Normal 4 4 4 5" xfId="4288"/>
    <cellStyle name="Normal 4 4 4 5 2" xfId="4289"/>
    <cellStyle name="Normal 4 4 4 6" xfId="4290"/>
    <cellStyle name="Normal 4 4 5" xfId="4291"/>
    <cellStyle name="Normal 4 4 5 2" xfId="4292"/>
    <cellStyle name="Normal 4 4 5 2 2" xfId="4293"/>
    <cellStyle name="Normal 4 4 5 3" xfId="4294"/>
    <cellStyle name="Normal 4 4 6" xfId="4295"/>
    <cellStyle name="Normal 4 4 6 2" xfId="4296"/>
    <cellStyle name="Normal 4 4 6 2 2" xfId="4297"/>
    <cellStyle name="Normal 4 4 6 3" xfId="4298"/>
    <cellStyle name="Normal 4 4 7" xfId="4299"/>
    <cellStyle name="Normal 4 4 7 2" xfId="4300"/>
    <cellStyle name="Normal 4 4 8" xfId="4301"/>
    <cellStyle name="Normal 4 4 8 2" xfId="4302"/>
    <cellStyle name="Normal 4 4 9" xfId="4303"/>
    <cellStyle name="Normal 4 5" xfId="4304"/>
    <cellStyle name="Normal 4 5 2" xfId="4305"/>
    <cellStyle name="Normal 4 5 2 2" xfId="4306"/>
    <cellStyle name="Normal 4 5 2 2 2" xfId="4307"/>
    <cellStyle name="Normal 4 5 2 2 2 2" xfId="4308"/>
    <cellStyle name="Normal 4 5 2 2 2 2 2" xfId="4309"/>
    <cellStyle name="Normal 4 5 2 2 2 3" xfId="4310"/>
    <cellStyle name="Normal 4 5 2 2 3" xfId="4311"/>
    <cellStyle name="Normal 4 5 2 2 3 2" xfId="4312"/>
    <cellStyle name="Normal 4 5 2 2 3 2 2" xfId="4313"/>
    <cellStyle name="Normal 4 5 2 2 3 3" xfId="4314"/>
    <cellStyle name="Normal 4 5 2 2 4" xfId="4315"/>
    <cellStyle name="Normal 4 5 2 2 4 2" xfId="4316"/>
    <cellStyle name="Normal 4 5 2 2 5" xfId="4317"/>
    <cellStyle name="Normal 4 5 2 2 5 2" xfId="4318"/>
    <cellStyle name="Normal 4 5 2 2 6" xfId="4319"/>
    <cellStyle name="Normal 4 5 2 3" xfId="4320"/>
    <cellStyle name="Normal 4 5 2 3 2" xfId="4321"/>
    <cellStyle name="Normal 4 5 2 3 2 2" xfId="4322"/>
    <cellStyle name="Normal 4 5 2 3 3" xfId="4323"/>
    <cellStyle name="Normal 4 5 2 4" xfId="4324"/>
    <cellStyle name="Normal 4 5 2 4 2" xfId="4325"/>
    <cellStyle name="Normal 4 5 2 4 2 2" xfId="4326"/>
    <cellStyle name="Normal 4 5 2 4 3" xfId="4327"/>
    <cellStyle name="Normal 4 5 2 5" xfId="4328"/>
    <cellStyle name="Normal 4 5 2 5 2" xfId="4329"/>
    <cellStyle name="Normal 4 5 2 6" xfId="4330"/>
    <cellStyle name="Normal 4 5 2 6 2" xfId="4331"/>
    <cellStyle name="Normal 4 5 2 7" xfId="4332"/>
    <cellStyle name="Normal 4 5 3" xfId="4333"/>
    <cellStyle name="Normal 4 5 3 2" xfId="4334"/>
    <cellStyle name="Normal 4 5 3 2 2" xfId="4335"/>
    <cellStyle name="Normal 4 5 3 2 2 2" xfId="4336"/>
    <cellStyle name="Normal 4 5 3 2 2 2 2" xfId="4337"/>
    <cellStyle name="Normal 4 5 3 2 2 3" xfId="4338"/>
    <cellStyle name="Normal 4 5 3 2 3" xfId="4339"/>
    <cellStyle name="Normal 4 5 3 2 3 2" xfId="4340"/>
    <cellStyle name="Normal 4 5 3 2 3 2 2" xfId="4341"/>
    <cellStyle name="Normal 4 5 3 2 3 3" xfId="4342"/>
    <cellStyle name="Normal 4 5 3 2 4" xfId="4343"/>
    <cellStyle name="Normal 4 5 3 2 4 2" xfId="4344"/>
    <cellStyle name="Normal 4 5 3 2 5" xfId="4345"/>
    <cellStyle name="Normal 4 5 3 2 5 2" xfId="4346"/>
    <cellStyle name="Normal 4 5 3 2 6" xfId="4347"/>
    <cellStyle name="Normal 4 5 3 3" xfId="4348"/>
    <cellStyle name="Normal 4 5 3 3 2" xfId="4349"/>
    <cellStyle name="Normal 4 5 3 3 2 2" xfId="4350"/>
    <cellStyle name="Normal 4 5 3 3 3" xfId="4351"/>
    <cellStyle name="Normal 4 5 3 4" xfId="4352"/>
    <cellStyle name="Normal 4 5 3 4 2" xfId="4353"/>
    <cellStyle name="Normal 4 5 3 4 2 2" xfId="4354"/>
    <cellStyle name="Normal 4 5 3 4 3" xfId="4355"/>
    <cellStyle name="Normal 4 5 3 5" xfId="4356"/>
    <cellStyle name="Normal 4 5 3 5 2" xfId="4357"/>
    <cellStyle name="Normal 4 5 3 6" xfId="4358"/>
    <cellStyle name="Normal 4 5 3 6 2" xfId="4359"/>
    <cellStyle name="Normal 4 5 3 7" xfId="4360"/>
    <cellStyle name="Normal 4 5 4" xfId="4361"/>
    <cellStyle name="Normal 4 5 4 2" xfId="4362"/>
    <cellStyle name="Normal 4 5 4 2 2" xfId="4363"/>
    <cellStyle name="Normal 4 5 4 2 2 2" xfId="4364"/>
    <cellStyle name="Normal 4 5 4 2 3" xfId="4365"/>
    <cellStyle name="Normal 4 5 4 3" xfId="4366"/>
    <cellStyle name="Normal 4 5 4 3 2" xfId="4367"/>
    <cellStyle name="Normal 4 5 4 3 2 2" xfId="4368"/>
    <cellStyle name="Normal 4 5 4 3 3" xfId="4369"/>
    <cellStyle name="Normal 4 5 4 4" xfId="4370"/>
    <cellStyle name="Normal 4 5 4 4 2" xfId="4371"/>
    <cellStyle name="Normal 4 5 4 5" xfId="4372"/>
    <cellStyle name="Normal 4 5 4 5 2" xfId="4373"/>
    <cellStyle name="Normal 4 5 4 6" xfId="4374"/>
    <cellStyle name="Normal 4 5 5" xfId="4375"/>
    <cellStyle name="Normal 4 5 5 2" xfId="4376"/>
    <cellStyle name="Normal 4 5 5 2 2" xfId="4377"/>
    <cellStyle name="Normal 4 5 5 3" xfId="4378"/>
    <cellStyle name="Normal 4 5 6" xfId="4379"/>
    <cellStyle name="Normal 4 5 6 2" xfId="4380"/>
    <cellStyle name="Normal 4 5 6 2 2" xfId="4381"/>
    <cellStyle name="Normal 4 5 6 3" xfId="4382"/>
    <cellStyle name="Normal 4 5 7" xfId="4383"/>
    <cellStyle name="Normal 4 5 7 2" xfId="4384"/>
    <cellStyle name="Normal 4 5 8" xfId="4385"/>
    <cellStyle name="Normal 4 5 8 2" xfId="4386"/>
    <cellStyle name="Normal 4 5 9" xfId="4387"/>
    <cellStyle name="Normal 4 6" xfId="4388"/>
    <cellStyle name="Normal 4 6 2" xfId="4389"/>
    <cellStyle name="Normal 4 6 2 2" xfId="4390"/>
    <cellStyle name="Normal 4 6 2 2 2" xfId="4391"/>
    <cellStyle name="Normal 4 6 2 2 2 2" xfId="4392"/>
    <cellStyle name="Normal 4 6 2 2 3" xfId="4393"/>
    <cellStyle name="Normal 4 6 2 3" xfId="4394"/>
    <cellStyle name="Normal 4 6 2 3 2" xfId="4395"/>
    <cellStyle name="Normal 4 6 2 3 2 2" xfId="4396"/>
    <cellStyle name="Normal 4 6 2 3 3" xfId="4397"/>
    <cellStyle name="Normal 4 6 2 4" xfId="4398"/>
    <cellStyle name="Normal 4 6 2 4 2" xfId="4399"/>
    <cellStyle name="Normal 4 6 2 5" xfId="4400"/>
    <cellStyle name="Normal 4 6 2 5 2" xfId="4401"/>
    <cellStyle name="Normal 4 6 2 6" xfId="4402"/>
    <cellStyle name="Normal 4 6 3" xfId="4403"/>
    <cellStyle name="Normal 4 6 3 2" xfId="4404"/>
    <cellStyle name="Normal 4 6 3 2 2" xfId="4405"/>
    <cellStyle name="Normal 4 6 3 3" xfId="4406"/>
    <cellStyle name="Normal 4 6 4" xfId="4407"/>
    <cellStyle name="Normal 4 6 4 2" xfId="4408"/>
    <cellStyle name="Normal 4 6 4 2 2" xfId="4409"/>
    <cellStyle name="Normal 4 6 4 3" xfId="4410"/>
    <cellStyle name="Normal 4 6 5" xfId="4411"/>
    <cellStyle name="Normal 4 6 5 2" xfId="4412"/>
    <cellStyle name="Normal 4 6 6" xfId="4413"/>
    <cellStyle name="Normal 4 6 6 2" xfId="4414"/>
    <cellStyle name="Normal 4 6 7" xfId="4415"/>
    <cellStyle name="Normal 4 7" xfId="4416"/>
    <cellStyle name="Normal 4 7 2" xfId="4417"/>
    <cellStyle name="Normal 4 7 2 2" xfId="4418"/>
    <cellStyle name="Normal 4 7 2 2 2" xfId="4419"/>
    <cellStyle name="Normal 4 7 2 2 2 2" xfId="4420"/>
    <cellStyle name="Normal 4 7 2 2 3" xfId="4421"/>
    <cellStyle name="Normal 4 7 2 3" xfId="4422"/>
    <cellStyle name="Normal 4 7 2 3 2" xfId="4423"/>
    <cellStyle name="Normal 4 7 2 3 2 2" xfId="4424"/>
    <cellStyle name="Normal 4 7 2 3 3" xfId="4425"/>
    <cellStyle name="Normal 4 7 2 4" xfId="4426"/>
    <cellStyle name="Normal 4 7 2 4 2" xfId="4427"/>
    <cellStyle name="Normal 4 7 2 5" xfId="4428"/>
    <cellStyle name="Normal 4 7 2 5 2" xfId="4429"/>
    <cellStyle name="Normal 4 7 2 6" xfId="4430"/>
    <cellStyle name="Normal 4 7 3" xfId="4431"/>
    <cellStyle name="Normal 4 7 3 2" xfId="4432"/>
    <cellStyle name="Normal 4 7 3 2 2" xfId="4433"/>
    <cellStyle name="Normal 4 7 3 3" xfId="4434"/>
    <cellStyle name="Normal 4 7 4" xfId="4435"/>
    <cellStyle name="Normal 4 7 4 2" xfId="4436"/>
    <cellStyle name="Normal 4 7 4 2 2" xfId="4437"/>
    <cellStyle name="Normal 4 7 4 3" xfId="4438"/>
    <cellStyle name="Normal 4 7 5" xfId="4439"/>
    <cellStyle name="Normal 4 7 5 2" xfId="4440"/>
    <cellStyle name="Normal 4 7 6" xfId="4441"/>
    <cellStyle name="Normal 4 7 6 2" xfId="4442"/>
    <cellStyle name="Normal 4 7 7" xfId="4443"/>
    <cellStyle name="Normal 4 8" xfId="4444"/>
    <cellStyle name="Normal 4 8 2" xfId="4445"/>
    <cellStyle name="Normal 4 8 2 2" xfId="4446"/>
    <cellStyle name="Normal 4 8 2 2 2" xfId="4447"/>
    <cellStyle name="Normal 4 8 2 3" xfId="4448"/>
    <cellStyle name="Normal 4 8 3" xfId="4449"/>
    <cellStyle name="Normal 4 8 3 2" xfId="4450"/>
    <cellStyle name="Normal 4 8 3 2 2" xfId="4451"/>
    <cellStyle name="Normal 4 8 3 3" xfId="4452"/>
    <cellStyle name="Normal 4 8 4" xfId="4453"/>
    <cellStyle name="Normal 4 8 4 2" xfId="4454"/>
    <cellStyle name="Normal 4 8 5" xfId="4455"/>
    <cellStyle name="Normal 4 8 5 2" xfId="4456"/>
    <cellStyle name="Normal 4 8 6" xfId="4457"/>
    <cellStyle name="Normal 4 9" xfId="4458"/>
    <cellStyle name="Normal 4 9 2" xfId="4459"/>
    <cellStyle name="Normal 4 9 2 2" xfId="4460"/>
    <cellStyle name="Normal 4 9 2 2 2" xfId="4461"/>
    <cellStyle name="Normal 4 9 2 3" xfId="4462"/>
    <cellStyle name="Normal 4 9 3" xfId="4463"/>
    <cellStyle name="Normal 4 9 3 2" xfId="4464"/>
    <cellStyle name="Normal 4 9 3 2 2" xfId="4465"/>
    <cellStyle name="Normal 4 9 3 3" xfId="4466"/>
    <cellStyle name="Normal 4 9 4" xfId="4467"/>
    <cellStyle name="Normal 4 9 4 2" xfId="4468"/>
    <cellStyle name="Normal 4 9 5" xfId="4469"/>
    <cellStyle name="Normal 4 9 5 2" xfId="4470"/>
    <cellStyle name="Normal 4 9 6" xfId="4471"/>
    <cellStyle name="Normal 4_BMT Performance Measures for ADM Review" xfId="4472"/>
    <cellStyle name="Normal 5" xfId="4473"/>
    <cellStyle name="Normal 5 10" xfId="4474"/>
    <cellStyle name="Normal 5 10 2" xfId="4475"/>
    <cellStyle name="Normal 5 10 2 2" xfId="4476"/>
    <cellStyle name="Normal 5 10 3" xfId="4477"/>
    <cellStyle name="Normal 5 11" xfId="4478"/>
    <cellStyle name="Normal 5 11 2" xfId="4479"/>
    <cellStyle name="Normal 5 11 2 2" xfId="4480"/>
    <cellStyle name="Normal 5 11 3" xfId="4481"/>
    <cellStyle name="Normal 5 12" xfId="4482"/>
    <cellStyle name="Normal 5 12 2" xfId="4483"/>
    <cellStyle name="Normal 5 13" xfId="4484"/>
    <cellStyle name="Normal 5 13 2" xfId="4485"/>
    <cellStyle name="Normal 5 14" xfId="4486"/>
    <cellStyle name="Normal 5 14 2" xfId="4487"/>
    <cellStyle name="Normal 5 15" xfId="4488"/>
    <cellStyle name="Normal 5 2" xfId="4489"/>
    <cellStyle name="Normal 5 2 10" xfId="4490"/>
    <cellStyle name="Normal 5 2 10 2" xfId="4491"/>
    <cellStyle name="Normal 5 2 11" xfId="4492"/>
    <cellStyle name="Normal 5 2 11 2" xfId="4493"/>
    <cellStyle name="Normal 5 2 12" xfId="4494"/>
    <cellStyle name="Normal 5 2 12 2" xfId="4495"/>
    <cellStyle name="Normal 5 2 13" xfId="4496"/>
    <cellStyle name="Normal 5 2 2" xfId="4497"/>
    <cellStyle name="Normal 5 2 2 10" xfId="4498"/>
    <cellStyle name="Normal 5 2 2 2" xfId="4499"/>
    <cellStyle name="Normal 5 2 2 2 2" xfId="4500"/>
    <cellStyle name="Normal 5 2 2 2 2 2" xfId="4501"/>
    <cellStyle name="Normal 5 2 2 2 2 2 2" xfId="4502"/>
    <cellStyle name="Normal 5 2 2 2 2 2 2 2" xfId="4503"/>
    <cellStyle name="Normal 5 2 2 2 2 2 3" xfId="4504"/>
    <cellStyle name="Normal 5 2 2 2 2 3" xfId="4505"/>
    <cellStyle name="Normal 5 2 2 2 2 3 2" xfId="4506"/>
    <cellStyle name="Normal 5 2 2 2 2 3 2 2" xfId="4507"/>
    <cellStyle name="Normal 5 2 2 2 2 3 3" xfId="4508"/>
    <cellStyle name="Normal 5 2 2 2 2 4" xfId="4509"/>
    <cellStyle name="Normal 5 2 2 2 2 4 2" xfId="4510"/>
    <cellStyle name="Normal 5 2 2 2 2 5" xfId="4511"/>
    <cellStyle name="Normal 5 2 2 2 2 5 2" xfId="4512"/>
    <cellStyle name="Normal 5 2 2 2 2 6" xfId="4513"/>
    <cellStyle name="Normal 5 2 2 2 3" xfId="4514"/>
    <cellStyle name="Normal 5 2 2 2 3 2" xfId="4515"/>
    <cellStyle name="Normal 5 2 2 2 3 2 2" xfId="4516"/>
    <cellStyle name="Normal 5 2 2 2 3 3" xfId="4517"/>
    <cellStyle name="Normal 5 2 2 2 4" xfId="4518"/>
    <cellStyle name="Normal 5 2 2 2 4 2" xfId="4519"/>
    <cellStyle name="Normal 5 2 2 2 4 2 2" xfId="4520"/>
    <cellStyle name="Normal 5 2 2 2 4 3" xfId="4521"/>
    <cellStyle name="Normal 5 2 2 2 5" xfId="4522"/>
    <cellStyle name="Normal 5 2 2 2 5 2" xfId="4523"/>
    <cellStyle name="Normal 5 2 2 2 6" xfId="4524"/>
    <cellStyle name="Normal 5 2 2 2 6 2" xfId="4525"/>
    <cellStyle name="Normal 5 2 2 2 7" xfId="4526"/>
    <cellStyle name="Normal 5 2 2 3" xfId="4527"/>
    <cellStyle name="Normal 5 2 2 3 2" xfId="4528"/>
    <cellStyle name="Normal 5 2 2 3 2 2" xfId="4529"/>
    <cellStyle name="Normal 5 2 2 3 2 2 2" xfId="4530"/>
    <cellStyle name="Normal 5 2 2 3 2 2 2 2" xfId="4531"/>
    <cellStyle name="Normal 5 2 2 3 2 2 3" xfId="4532"/>
    <cellStyle name="Normal 5 2 2 3 2 3" xfId="4533"/>
    <cellStyle name="Normal 5 2 2 3 2 3 2" xfId="4534"/>
    <cellStyle name="Normal 5 2 2 3 2 3 2 2" xfId="4535"/>
    <cellStyle name="Normal 5 2 2 3 2 3 3" xfId="4536"/>
    <cellStyle name="Normal 5 2 2 3 2 4" xfId="4537"/>
    <cellStyle name="Normal 5 2 2 3 2 4 2" xfId="4538"/>
    <cellStyle name="Normal 5 2 2 3 2 5" xfId="4539"/>
    <cellStyle name="Normal 5 2 2 3 2 5 2" xfId="4540"/>
    <cellStyle name="Normal 5 2 2 3 2 6" xfId="4541"/>
    <cellStyle name="Normal 5 2 2 3 3" xfId="4542"/>
    <cellStyle name="Normal 5 2 2 3 3 2" xfId="4543"/>
    <cellStyle name="Normal 5 2 2 3 3 2 2" xfId="4544"/>
    <cellStyle name="Normal 5 2 2 3 3 3" xfId="4545"/>
    <cellStyle name="Normal 5 2 2 3 4" xfId="4546"/>
    <cellStyle name="Normal 5 2 2 3 4 2" xfId="4547"/>
    <cellStyle name="Normal 5 2 2 3 4 2 2" xfId="4548"/>
    <cellStyle name="Normal 5 2 2 3 4 3" xfId="4549"/>
    <cellStyle name="Normal 5 2 2 3 5" xfId="4550"/>
    <cellStyle name="Normal 5 2 2 3 5 2" xfId="4551"/>
    <cellStyle name="Normal 5 2 2 3 6" xfId="4552"/>
    <cellStyle name="Normal 5 2 2 3 6 2" xfId="4553"/>
    <cellStyle name="Normal 5 2 2 3 7" xfId="4554"/>
    <cellStyle name="Normal 5 2 2 4" xfId="4555"/>
    <cellStyle name="Normal 5 2 2 4 2" xfId="4556"/>
    <cellStyle name="Normal 5 2 2 4 2 2" xfId="4557"/>
    <cellStyle name="Normal 5 2 2 4 2 2 2" xfId="4558"/>
    <cellStyle name="Normal 5 2 2 4 2 3" xfId="4559"/>
    <cellStyle name="Normal 5 2 2 4 3" xfId="4560"/>
    <cellStyle name="Normal 5 2 2 4 3 2" xfId="4561"/>
    <cellStyle name="Normal 5 2 2 4 3 2 2" xfId="4562"/>
    <cellStyle name="Normal 5 2 2 4 3 3" xfId="4563"/>
    <cellStyle name="Normal 5 2 2 4 4" xfId="4564"/>
    <cellStyle name="Normal 5 2 2 4 4 2" xfId="4565"/>
    <cellStyle name="Normal 5 2 2 4 5" xfId="4566"/>
    <cellStyle name="Normal 5 2 2 4 5 2" xfId="4567"/>
    <cellStyle name="Normal 5 2 2 4 6" xfId="4568"/>
    <cellStyle name="Normal 5 2 2 5" xfId="4569"/>
    <cellStyle name="Normal 5 2 2 5 2" xfId="4570"/>
    <cellStyle name="Normal 5 2 2 5 2 2" xfId="4571"/>
    <cellStyle name="Normal 5 2 2 5 2 2 2" xfId="4572"/>
    <cellStyle name="Normal 5 2 2 5 2 3" xfId="4573"/>
    <cellStyle name="Normal 5 2 2 5 3" xfId="4574"/>
    <cellStyle name="Normal 5 2 2 5 3 2" xfId="4575"/>
    <cellStyle name="Normal 5 2 2 5 3 2 2" xfId="4576"/>
    <cellStyle name="Normal 5 2 2 5 3 3" xfId="4577"/>
    <cellStyle name="Normal 5 2 2 5 4" xfId="4578"/>
    <cellStyle name="Normal 5 2 2 5 4 2" xfId="4579"/>
    <cellStyle name="Normal 5 2 2 5 5" xfId="4580"/>
    <cellStyle name="Normal 5 2 2 5 5 2" xfId="4581"/>
    <cellStyle name="Normal 5 2 2 5 6" xfId="4582"/>
    <cellStyle name="Normal 5 2 2 6" xfId="4583"/>
    <cellStyle name="Normal 5 2 2 6 2" xfId="4584"/>
    <cellStyle name="Normal 5 2 2 6 2 2" xfId="4585"/>
    <cellStyle name="Normal 5 2 2 6 3" xfId="4586"/>
    <cellStyle name="Normal 5 2 2 7" xfId="4587"/>
    <cellStyle name="Normal 5 2 2 7 2" xfId="4588"/>
    <cellStyle name="Normal 5 2 2 7 2 2" xfId="4589"/>
    <cellStyle name="Normal 5 2 2 7 3" xfId="4590"/>
    <cellStyle name="Normal 5 2 2 8" xfId="4591"/>
    <cellStyle name="Normal 5 2 2 8 2" xfId="4592"/>
    <cellStyle name="Normal 5 2 2 9" xfId="4593"/>
    <cellStyle name="Normal 5 2 2 9 2" xfId="4594"/>
    <cellStyle name="Normal 5 2 3" xfId="4595"/>
    <cellStyle name="Normal 5 2 3 2" xfId="4596"/>
    <cellStyle name="Normal 5 2 3 2 2" xfId="4597"/>
    <cellStyle name="Normal 5 2 3 2 2 2" xfId="4598"/>
    <cellStyle name="Normal 5 2 3 2 2 2 2" xfId="4599"/>
    <cellStyle name="Normal 5 2 3 2 2 2 2 2" xfId="4600"/>
    <cellStyle name="Normal 5 2 3 2 2 2 3" xfId="4601"/>
    <cellStyle name="Normal 5 2 3 2 2 3" xfId="4602"/>
    <cellStyle name="Normal 5 2 3 2 2 3 2" xfId="4603"/>
    <cellStyle name="Normal 5 2 3 2 2 3 2 2" xfId="4604"/>
    <cellStyle name="Normal 5 2 3 2 2 3 3" xfId="4605"/>
    <cellStyle name="Normal 5 2 3 2 2 4" xfId="4606"/>
    <cellStyle name="Normal 5 2 3 2 2 4 2" xfId="4607"/>
    <cellStyle name="Normal 5 2 3 2 2 5" xfId="4608"/>
    <cellStyle name="Normal 5 2 3 2 2 5 2" xfId="4609"/>
    <cellStyle name="Normal 5 2 3 2 2 6" xfId="4610"/>
    <cellStyle name="Normal 5 2 3 2 3" xfId="4611"/>
    <cellStyle name="Normal 5 2 3 2 3 2" xfId="4612"/>
    <cellStyle name="Normal 5 2 3 2 3 2 2" xfId="4613"/>
    <cellStyle name="Normal 5 2 3 2 3 3" xfId="4614"/>
    <cellStyle name="Normal 5 2 3 2 4" xfId="4615"/>
    <cellStyle name="Normal 5 2 3 2 4 2" xfId="4616"/>
    <cellStyle name="Normal 5 2 3 2 4 2 2" xfId="4617"/>
    <cellStyle name="Normal 5 2 3 2 4 3" xfId="4618"/>
    <cellStyle name="Normal 5 2 3 2 5" xfId="4619"/>
    <cellStyle name="Normal 5 2 3 2 5 2" xfId="4620"/>
    <cellStyle name="Normal 5 2 3 2 6" xfId="4621"/>
    <cellStyle name="Normal 5 2 3 2 6 2" xfId="4622"/>
    <cellStyle name="Normal 5 2 3 2 7" xfId="4623"/>
    <cellStyle name="Normal 5 2 3 3" xfId="4624"/>
    <cellStyle name="Normal 5 2 3 3 2" xfId="4625"/>
    <cellStyle name="Normal 5 2 3 3 2 2" xfId="4626"/>
    <cellStyle name="Normal 5 2 3 3 2 2 2" xfId="4627"/>
    <cellStyle name="Normal 5 2 3 3 2 2 2 2" xfId="4628"/>
    <cellStyle name="Normal 5 2 3 3 2 2 3" xfId="4629"/>
    <cellStyle name="Normal 5 2 3 3 2 3" xfId="4630"/>
    <cellStyle name="Normal 5 2 3 3 2 3 2" xfId="4631"/>
    <cellStyle name="Normal 5 2 3 3 2 3 2 2" xfId="4632"/>
    <cellStyle name="Normal 5 2 3 3 2 3 3" xfId="4633"/>
    <cellStyle name="Normal 5 2 3 3 2 4" xfId="4634"/>
    <cellStyle name="Normal 5 2 3 3 2 4 2" xfId="4635"/>
    <cellStyle name="Normal 5 2 3 3 2 5" xfId="4636"/>
    <cellStyle name="Normal 5 2 3 3 2 5 2" xfId="4637"/>
    <cellStyle name="Normal 5 2 3 3 2 6" xfId="4638"/>
    <cellStyle name="Normal 5 2 3 3 3" xfId="4639"/>
    <cellStyle name="Normal 5 2 3 3 3 2" xfId="4640"/>
    <cellStyle name="Normal 5 2 3 3 3 2 2" xfId="4641"/>
    <cellStyle name="Normal 5 2 3 3 3 3" xfId="4642"/>
    <cellStyle name="Normal 5 2 3 3 4" xfId="4643"/>
    <cellStyle name="Normal 5 2 3 3 4 2" xfId="4644"/>
    <cellStyle name="Normal 5 2 3 3 4 2 2" xfId="4645"/>
    <cellStyle name="Normal 5 2 3 3 4 3" xfId="4646"/>
    <cellStyle name="Normal 5 2 3 3 5" xfId="4647"/>
    <cellStyle name="Normal 5 2 3 3 5 2" xfId="4648"/>
    <cellStyle name="Normal 5 2 3 3 6" xfId="4649"/>
    <cellStyle name="Normal 5 2 3 3 6 2" xfId="4650"/>
    <cellStyle name="Normal 5 2 3 3 7" xfId="4651"/>
    <cellStyle name="Normal 5 2 3 4" xfId="4652"/>
    <cellStyle name="Normal 5 2 3 4 2" xfId="4653"/>
    <cellStyle name="Normal 5 2 3 4 2 2" xfId="4654"/>
    <cellStyle name="Normal 5 2 3 4 2 2 2" xfId="4655"/>
    <cellStyle name="Normal 5 2 3 4 2 3" xfId="4656"/>
    <cellStyle name="Normal 5 2 3 4 3" xfId="4657"/>
    <cellStyle name="Normal 5 2 3 4 3 2" xfId="4658"/>
    <cellStyle name="Normal 5 2 3 4 3 2 2" xfId="4659"/>
    <cellStyle name="Normal 5 2 3 4 3 3" xfId="4660"/>
    <cellStyle name="Normal 5 2 3 4 4" xfId="4661"/>
    <cellStyle name="Normal 5 2 3 4 4 2" xfId="4662"/>
    <cellStyle name="Normal 5 2 3 4 5" xfId="4663"/>
    <cellStyle name="Normal 5 2 3 4 5 2" xfId="4664"/>
    <cellStyle name="Normal 5 2 3 4 6" xfId="4665"/>
    <cellStyle name="Normal 5 2 3 5" xfId="4666"/>
    <cellStyle name="Normal 5 2 3 5 2" xfId="4667"/>
    <cellStyle name="Normal 5 2 3 5 2 2" xfId="4668"/>
    <cellStyle name="Normal 5 2 3 5 3" xfId="4669"/>
    <cellStyle name="Normal 5 2 3 6" xfId="4670"/>
    <cellStyle name="Normal 5 2 3 6 2" xfId="4671"/>
    <cellStyle name="Normal 5 2 3 6 2 2" xfId="4672"/>
    <cellStyle name="Normal 5 2 3 6 3" xfId="4673"/>
    <cellStyle name="Normal 5 2 3 7" xfId="4674"/>
    <cellStyle name="Normal 5 2 3 7 2" xfId="4675"/>
    <cellStyle name="Normal 5 2 3 8" xfId="4676"/>
    <cellStyle name="Normal 5 2 3 8 2" xfId="4677"/>
    <cellStyle name="Normal 5 2 3 9" xfId="4678"/>
    <cellStyle name="Normal 5 2 4" xfId="4679"/>
    <cellStyle name="Normal 5 2 4 2" xfId="4680"/>
    <cellStyle name="Normal 5 2 4 2 2" xfId="4681"/>
    <cellStyle name="Normal 5 2 4 2 2 2" xfId="4682"/>
    <cellStyle name="Normal 5 2 4 2 2 2 2" xfId="4683"/>
    <cellStyle name="Normal 5 2 4 2 2 3" xfId="4684"/>
    <cellStyle name="Normal 5 2 4 2 3" xfId="4685"/>
    <cellStyle name="Normal 5 2 4 2 3 2" xfId="4686"/>
    <cellStyle name="Normal 5 2 4 2 3 2 2" xfId="4687"/>
    <cellStyle name="Normal 5 2 4 2 3 3" xfId="4688"/>
    <cellStyle name="Normal 5 2 4 2 4" xfId="4689"/>
    <cellStyle name="Normal 5 2 4 2 4 2" xfId="4690"/>
    <cellStyle name="Normal 5 2 4 2 5" xfId="4691"/>
    <cellStyle name="Normal 5 2 4 2 5 2" xfId="4692"/>
    <cellStyle name="Normal 5 2 4 2 6" xfId="4693"/>
    <cellStyle name="Normal 5 2 4 3" xfId="4694"/>
    <cellStyle name="Normal 5 2 4 3 2" xfId="4695"/>
    <cellStyle name="Normal 5 2 4 3 2 2" xfId="4696"/>
    <cellStyle name="Normal 5 2 4 3 3" xfId="4697"/>
    <cellStyle name="Normal 5 2 4 4" xfId="4698"/>
    <cellStyle name="Normal 5 2 4 4 2" xfId="4699"/>
    <cellStyle name="Normal 5 2 4 4 2 2" xfId="4700"/>
    <cellStyle name="Normal 5 2 4 4 3" xfId="4701"/>
    <cellStyle name="Normal 5 2 4 5" xfId="4702"/>
    <cellStyle name="Normal 5 2 4 5 2" xfId="4703"/>
    <cellStyle name="Normal 5 2 4 6" xfId="4704"/>
    <cellStyle name="Normal 5 2 4 6 2" xfId="4705"/>
    <cellStyle name="Normal 5 2 4 7" xfId="4706"/>
    <cellStyle name="Normal 5 2 5" xfId="4707"/>
    <cellStyle name="Normal 5 2 5 2" xfId="4708"/>
    <cellStyle name="Normal 5 2 5 2 2" xfId="4709"/>
    <cellStyle name="Normal 5 2 5 2 2 2" xfId="4710"/>
    <cellStyle name="Normal 5 2 5 2 2 2 2" xfId="4711"/>
    <cellStyle name="Normal 5 2 5 2 2 3" xfId="4712"/>
    <cellStyle name="Normal 5 2 5 2 3" xfId="4713"/>
    <cellStyle name="Normal 5 2 5 2 3 2" xfId="4714"/>
    <cellStyle name="Normal 5 2 5 2 3 2 2" xfId="4715"/>
    <cellStyle name="Normal 5 2 5 2 3 3" xfId="4716"/>
    <cellStyle name="Normal 5 2 5 2 4" xfId="4717"/>
    <cellStyle name="Normal 5 2 5 2 4 2" xfId="4718"/>
    <cellStyle name="Normal 5 2 5 2 5" xfId="4719"/>
    <cellStyle name="Normal 5 2 5 2 5 2" xfId="4720"/>
    <cellStyle name="Normal 5 2 5 2 6" xfId="4721"/>
    <cellStyle name="Normal 5 2 5 3" xfId="4722"/>
    <cellStyle name="Normal 5 2 5 3 2" xfId="4723"/>
    <cellStyle name="Normal 5 2 5 3 2 2" xfId="4724"/>
    <cellStyle name="Normal 5 2 5 3 3" xfId="4725"/>
    <cellStyle name="Normal 5 2 5 4" xfId="4726"/>
    <cellStyle name="Normal 5 2 5 4 2" xfId="4727"/>
    <cellStyle name="Normal 5 2 5 4 2 2" xfId="4728"/>
    <cellStyle name="Normal 5 2 5 4 3" xfId="4729"/>
    <cellStyle name="Normal 5 2 5 5" xfId="4730"/>
    <cellStyle name="Normal 5 2 5 5 2" xfId="4731"/>
    <cellStyle name="Normal 5 2 5 6" xfId="4732"/>
    <cellStyle name="Normal 5 2 5 6 2" xfId="4733"/>
    <cellStyle name="Normal 5 2 5 7" xfId="4734"/>
    <cellStyle name="Normal 5 2 6" xfId="4735"/>
    <cellStyle name="Normal 5 2 6 2" xfId="4736"/>
    <cellStyle name="Normal 5 2 6 2 2" xfId="4737"/>
    <cellStyle name="Normal 5 2 6 2 2 2" xfId="4738"/>
    <cellStyle name="Normal 5 2 6 2 3" xfId="4739"/>
    <cellStyle name="Normal 5 2 6 3" xfId="4740"/>
    <cellStyle name="Normal 5 2 6 3 2" xfId="4741"/>
    <cellStyle name="Normal 5 2 6 3 2 2" xfId="4742"/>
    <cellStyle name="Normal 5 2 6 3 3" xfId="4743"/>
    <cellStyle name="Normal 5 2 6 4" xfId="4744"/>
    <cellStyle name="Normal 5 2 6 4 2" xfId="4745"/>
    <cellStyle name="Normal 5 2 6 5" xfId="4746"/>
    <cellStyle name="Normal 5 2 6 5 2" xfId="4747"/>
    <cellStyle name="Normal 5 2 6 6" xfId="4748"/>
    <cellStyle name="Normal 5 2 7" xfId="4749"/>
    <cellStyle name="Normal 5 2 7 2" xfId="4750"/>
    <cellStyle name="Normal 5 2 7 2 2" xfId="4751"/>
    <cellStyle name="Normal 5 2 7 2 2 2" xfId="4752"/>
    <cellStyle name="Normal 5 2 7 2 3" xfId="4753"/>
    <cellStyle name="Normal 5 2 7 3" xfId="4754"/>
    <cellStyle name="Normal 5 2 7 3 2" xfId="4755"/>
    <cellStyle name="Normal 5 2 7 3 2 2" xfId="4756"/>
    <cellStyle name="Normal 5 2 7 3 3" xfId="4757"/>
    <cellStyle name="Normal 5 2 7 4" xfId="4758"/>
    <cellStyle name="Normal 5 2 7 4 2" xfId="4759"/>
    <cellStyle name="Normal 5 2 7 5" xfId="4760"/>
    <cellStyle name="Normal 5 2 7 5 2" xfId="4761"/>
    <cellStyle name="Normal 5 2 7 6" xfId="4762"/>
    <cellStyle name="Normal 5 2 8" xfId="4763"/>
    <cellStyle name="Normal 5 2 8 2" xfId="4764"/>
    <cellStyle name="Normal 5 2 8 2 2" xfId="4765"/>
    <cellStyle name="Normal 5 2 8 3" xfId="4766"/>
    <cellStyle name="Normal 5 2 9" xfId="4767"/>
    <cellStyle name="Normal 5 2 9 2" xfId="4768"/>
    <cellStyle name="Normal 5 2 9 2 2" xfId="4769"/>
    <cellStyle name="Normal 5 2 9 3" xfId="4770"/>
    <cellStyle name="Normal 5 3" xfId="4771"/>
    <cellStyle name="Normal 5 3 10" xfId="4772"/>
    <cellStyle name="Normal 5 3 10 2" xfId="4773"/>
    <cellStyle name="Normal 5 3 11" xfId="4774"/>
    <cellStyle name="Normal 5 3 11 2" xfId="4775"/>
    <cellStyle name="Normal 5 3 12" xfId="4776"/>
    <cellStyle name="Normal 5 3 12 2" xfId="4777"/>
    <cellStyle name="Normal 5 3 13" xfId="4778"/>
    <cellStyle name="Normal 5 3 2" xfId="4779"/>
    <cellStyle name="Normal 5 3 2 2" xfId="4780"/>
    <cellStyle name="Normal 5 3 2 2 2" xfId="4781"/>
    <cellStyle name="Normal 5 3 2 2 2 2" xfId="4782"/>
    <cellStyle name="Normal 5 3 2 2 2 2 2" xfId="4783"/>
    <cellStyle name="Normal 5 3 2 2 2 2 2 2" xfId="4784"/>
    <cellStyle name="Normal 5 3 2 2 2 2 3" xfId="4785"/>
    <cellStyle name="Normal 5 3 2 2 2 3" xfId="4786"/>
    <cellStyle name="Normal 5 3 2 2 2 3 2" xfId="4787"/>
    <cellStyle name="Normal 5 3 2 2 2 3 2 2" xfId="4788"/>
    <cellStyle name="Normal 5 3 2 2 2 3 3" xfId="4789"/>
    <cellStyle name="Normal 5 3 2 2 2 4" xfId="4790"/>
    <cellStyle name="Normal 5 3 2 2 2 4 2" xfId="4791"/>
    <cellStyle name="Normal 5 3 2 2 2 5" xfId="4792"/>
    <cellStyle name="Normal 5 3 2 2 2 5 2" xfId="4793"/>
    <cellStyle name="Normal 5 3 2 2 2 6" xfId="4794"/>
    <cellStyle name="Normal 5 3 2 2 3" xfId="4795"/>
    <cellStyle name="Normal 5 3 2 2 3 2" xfId="4796"/>
    <cellStyle name="Normal 5 3 2 2 3 2 2" xfId="4797"/>
    <cellStyle name="Normal 5 3 2 2 3 3" xfId="4798"/>
    <cellStyle name="Normal 5 3 2 2 4" xfId="4799"/>
    <cellStyle name="Normal 5 3 2 2 4 2" xfId="4800"/>
    <cellStyle name="Normal 5 3 2 2 4 2 2" xfId="4801"/>
    <cellStyle name="Normal 5 3 2 2 4 3" xfId="4802"/>
    <cellStyle name="Normal 5 3 2 2 5" xfId="4803"/>
    <cellStyle name="Normal 5 3 2 2 5 2" xfId="4804"/>
    <cellStyle name="Normal 5 3 2 2 6" xfId="4805"/>
    <cellStyle name="Normal 5 3 2 2 6 2" xfId="4806"/>
    <cellStyle name="Normal 5 3 2 2 7" xfId="4807"/>
    <cellStyle name="Normal 5 3 2 3" xfId="4808"/>
    <cellStyle name="Normal 5 3 2 3 2" xfId="4809"/>
    <cellStyle name="Normal 5 3 2 3 2 2" xfId="4810"/>
    <cellStyle name="Normal 5 3 2 3 2 2 2" xfId="4811"/>
    <cellStyle name="Normal 5 3 2 3 2 2 2 2" xfId="4812"/>
    <cellStyle name="Normal 5 3 2 3 2 2 3" xfId="4813"/>
    <cellStyle name="Normal 5 3 2 3 2 3" xfId="4814"/>
    <cellStyle name="Normal 5 3 2 3 2 3 2" xfId="4815"/>
    <cellStyle name="Normal 5 3 2 3 2 3 2 2" xfId="4816"/>
    <cellStyle name="Normal 5 3 2 3 2 3 3" xfId="4817"/>
    <cellStyle name="Normal 5 3 2 3 2 4" xfId="4818"/>
    <cellStyle name="Normal 5 3 2 3 2 4 2" xfId="4819"/>
    <cellStyle name="Normal 5 3 2 3 2 5" xfId="4820"/>
    <cellStyle name="Normal 5 3 2 3 2 5 2" xfId="4821"/>
    <cellStyle name="Normal 5 3 2 3 2 6" xfId="4822"/>
    <cellStyle name="Normal 5 3 2 3 3" xfId="4823"/>
    <cellStyle name="Normal 5 3 2 3 3 2" xfId="4824"/>
    <cellStyle name="Normal 5 3 2 3 3 2 2" xfId="4825"/>
    <cellStyle name="Normal 5 3 2 3 3 3" xfId="4826"/>
    <cellStyle name="Normal 5 3 2 3 4" xfId="4827"/>
    <cellStyle name="Normal 5 3 2 3 4 2" xfId="4828"/>
    <cellStyle name="Normal 5 3 2 3 4 2 2" xfId="4829"/>
    <cellStyle name="Normal 5 3 2 3 4 3" xfId="4830"/>
    <cellStyle name="Normal 5 3 2 3 5" xfId="4831"/>
    <cellStyle name="Normal 5 3 2 3 5 2" xfId="4832"/>
    <cellStyle name="Normal 5 3 2 3 6" xfId="4833"/>
    <cellStyle name="Normal 5 3 2 3 6 2" xfId="4834"/>
    <cellStyle name="Normal 5 3 2 3 7" xfId="4835"/>
    <cellStyle name="Normal 5 3 2 4" xfId="4836"/>
    <cellStyle name="Normal 5 3 2 4 2" xfId="4837"/>
    <cellStyle name="Normal 5 3 2 4 2 2" xfId="4838"/>
    <cellStyle name="Normal 5 3 2 4 2 2 2" xfId="4839"/>
    <cellStyle name="Normal 5 3 2 4 2 3" xfId="4840"/>
    <cellStyle name="Normal 5 3 2 4 3" xfId="4841"/>
    <cellStyle name="Normal 5 3 2 4 3 2" xfId="4842"/>
    <cellStyle name="Normal 5 3 2 4 3 2 2" xfId="4843"/>
    <cellStyle name="Normal 5 3 2 4 3 3" xfId="4844"/>
    <cellStyle name="Normal 5 3 2 4 4" xfId="4845"/>
    <cellStyle name="Normal 5 3 2 4 4 2" xfId="4846"/>
    <cellStyle name="Normal 5 3 2 4 5" xfId="4847"/>
    <cellStyle name="Normal 5 3 2 4 5 2" xfId="4848"/>
    <cellStyle name="Normal 5 3 2 4 6" xfId="4849"/>
    <cellStyle name="Normal 5 3 2 5" xfId="4850"/>
    <cellStyle name="Normal 5 3 2 5 2" xfId="4851"/>
    <cellStyle name="Normal 5 3 2 5 2 2" xfId="4852"/>
    <cellStyle name="Normal 5 3 2 5 3" xfId="4853"/>
    <cellStyle name="Normal 5 3 2 6" xfId="4854"/>
    <cellStyle name="Normal 5 3 2 6 2" xfId="4855"/>
    <cellStyle name="Normal 5 3 2 6 2 2" xfId="4856"/>
    <cellStyle name="Normal 5 3 2 6 3" xfId="4857"/>
    <cellStyle name="Normal 5 3 2 7" xfId="4858"/>
    <cellStyle name="Normal 5 3 2 7 2" xfId="4859"/>
    <cellStyle name="Normal 5 3 2 8" xfId="4860"/>
    <cellStyle name="Normal 5 3 2 8 2" xfId="4861"/>
    <cellStyle name="Normal 5 3 2 9" xfId="4862"/>
    <cellStyle name="Normal 5 3 3" xfId="4863"/>
    <cellStyle name="Normal 5 3 3 2" xfId="4864"/>
    <cellStyle name="Normal 5 3 3 2 2" xfId="4865"/>
    <cellStyle name="Normal 5 3 3 2 2 2" xfId="4866"/>
    <cellStyle name="Normal 5 3 3 2 2 2 2" xfId="4867"/>
    <cellStyle name="Normal 5 3 3 2 2 2 2 2" xfId="4868"/>
    <cellStyle name="Normal 5 3 3 2 2 2 3" xfId="4869"/>
    <cellStyle name="Normal 5 3 3 2 2 3" xfId="4870"/>
    <cellStyle name="Normal 5 3 3 2 2 3 2" xfId="4871"/>
    <cellStyle name="Normal 5 3 3 2 2 3 2 2" xfId="4872"/>
    <cellStyle name="Normal 5 3 3 2 2 3 3" xfId="4873"/>
    <cellStyle name="Normal 5 3 3 2 2 4" xfId="4874"/>
    <cellStyle name="Normal 5 3 3 2 2 4 2" xfId="4875"/>
    <cellStyle name="Normal 5 3 3 2 2 5" xfId="4876"/>
    <cellStyle name="Normal 5 3 3 2 2 5 2" xfId="4877"/>
    <cellStyle name="Normal 5 3 3 2 2 6" xfId="4878"/>
    <cellStyle name="Normal 5 3 3 2 3" xfId="4879"/>
    <cellStyle name="Normal 5 3 3 2 3 2" xfId="4880"/>
    <cellStyle name="Normal 5 3 3 2 3 2 2" xfId="4881"/>
    <cellStyle name="Normal 5 3 3 2 3 3" xfId="4882"/>
    <cellStyle name="Normal 5 3 3 2 4" xfId="4883"/>
    <cellStyle name="Normal 5 3 3 2 4 2" xfId="4884"/>
    <cellStyle name="Normal 5 3 3 2 4 2 2" xfId="4885"/>
    <cellStyle name="Normal 5 3 3 2 4 3" xfId="4886"/>
    <cellStyle name="Normal 5 3 3 2 5" xfId="4887"/>
    <cellStyle name="Normal 5 3 3 2 5 2" xfId="4888"/>
    <cellStyle name="Normal 5 3 3 2 6" xfId="4889"/>
    <cellStyle name="Normal 5 3 3 2 6 2" xfId="4890"/>
    <cellStyle name="Normal 5 3 3 2 7" xfId="4891"/>
    <cellStyle name="Normal 5 3 3 3" xfId="4892"/>
    <cellStyle name="Normal 5 3 3 3 2" xfId="4893"/>
    <cellStyle name="Normal 5 3 3 3 2 2" xfId="4894"/>
    <cellStyle name="Normal 5 3 3 3 2 2 2" xfId="4895"/>
    <cellStyle name="Normal 5 3 3 3 2 2 2 2" xfId="4896"/>
    <cellStyle name="Normal 5 3 3 3 2 2 3" xfId="4897"/>
    <cellStyle name="Normal 5 3 3 3 2 3" xfId="4898"/>
    <cellStyle name="Normal 5 3 3 3 2 3 2" xfId="4899"/>
    <cellStyle name="Normal 5 3 3 3 2 3 2 2" xfId="4900"/>
    <cellStyle name="Normal 5 3 3 3 2 3 3" xfId="4901"/>
    <cellStyle name="Normal 5 3 3 3 2 4" xfId="4902"/>
    <cellStyle name="Normal 5 3 3 3 2 4 2" xfId="4903"/>
    <cellStyle name="Normal 5 3 3 3 2 5" xfId="4904"/>
    <cellStyle name="Normal 5 3 3 3 2 5 2" xfId="4905"/>
    <cellStyle name="Normal 5 3 3 3 2 6" xfId="4906"/>
    <cellStyle name="Normal 5 3 3 3 3" xfId="4907"/>
    <cellStyle name="Normal 5 3 3 3 3 2" xfId="4908"/>
    <cellStyle name="Normal 5 3 3 3 3 2 2" xfId="4909"/>
    <cellStyle name="Normal 5 3 3 3 3 3" xfId="4910"/>
    <cellStyle name="Normal 5 3 3 3 4" xfId="4911"/>
    <cellStyle name="Normal 5 3 3 3 4 2" xfId="4912"/>
    <cellStyle name="Normal 5 3 3 3 4 2 2" xfId="4913"/>
    <cellStyle name="Normal 5 3 3 3 4 3" xfId="4914"/>
    <cellStyle name="Normal 5 3 3 3 5" xfId="4915"/>
    <cellStyle name="Normal 5 3 3 3 5 2" xfId="4916"/>
    <cellStyle name="Normal 5 3 3 3 6" xfId="4917"/>
    <cellStyle name="Normal 5 3 3 3 6 2" xfId="4918"/>
    <cellStyle name="Normal 5 3 3 3 7" xfId="4919"/>
    <cellStyle name="Normal 5 3 3 4" xfId="4920"/>
    <cellStyle name="Normal 5 3 3 4 2" xfId="4921"/>
    <cellStyle name="Normal 5 3 3 4 2 2" xfId="4922"/>
    <cellStyle name="Normal 5 3 3 4 2 2 2" xfId="4923"/>
    <cellStyle name="Normal 5 3 3 4 2 3" xfId="4924"/>
    <cellStyle name="Normal 5 3 3 4 3" xfId="4925"/>
    <cellStyle name="Normal 5 3 3 4 3 2" xfId="4926"/>
    <cellStyle name="Normal 5 3 3 4 3 2 2" xfId="4927"/>
    <cellStyle name="Normal 5 3 3 4 3 3" xfId="4928"/>
    <cellStyle name="Normal 5 3 3 4 4" xfId="4929"/>
    <cellStyle name="Normal 5 3 3 4 4 2" xfId="4930"/>
    <cellStyle name="Normal 5 3 3 4 5" xfId="4931"/>
    <cellStyle name="Normal 5 3 3 4 5 2" xfId="4932"/>
    <cellStyle name="Normal 5 3 3 4 6" xfId="4933"/>
    <cellStyle name="Normal 5 3 3 5" xfId="4934"/>
    <cellStyle name="Normal 5 3 3 5 2" xfId="4935"/>
    <cellStyle name="Normal 5 3 3 5 2 2" xfId="4936"/>
    <cellStyle name="Normal 5 3 3 5 3" xfId="4937"/>
    <cellStyle name="Normal 5 3 3 6" xfId="4938"/>
    <cellStyle name="Normal 5 3 3 6 2" xfId="4939"/>
    <cellStyle name="Normal 5 3 3 6 2 2" xfId="4940"/>
    <cellStyle name="Normal 5 3 3 6 3" xfId="4941"/>
    <cellStyle name="Normal 5 3 3 7" xfId="4942"/>
    <cellStyle name="Normal 5 3 3 7 2" xfId="4943"/>
    <cellStyle name="Normal 5 3 3 8" xfId="4944"/>
    <cellStyle name="Normal 5 3 3 8 2" xfId="4945"/>
    <cellStyle name="Normal 5 3 3 9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3 2 2" xfId="4955"/>
    <cellStyle name="Normal 5 3 4 2 3 3" xfId="4956"/>
    <cellStyle name="Normal 5 3 4 2 4" xfId="4957"/>
    <cellStyle name="Normal 5 3 4 2 4 2" xfId="4958"/>
    <cellStyle name="Normal 5 3 4 2 5" xfId="4959"/>
    <cellStyle name="Normal 5 3 4 2 5 2" xfId="4960"/>
    <cellStyle name="Normal 5 3 4 2 6" xfId="4961"/>
    <cellStyle name="Normal 5 3 4 3" xfId="4962"/>
    <cellStyle name="Normal 5 3 4 3 2" xfId="4963"/>
    <cellStyle name="Normal 5 3 4 3 2 2" xfId="4964"/>
    <cellStyle name="Normal 5 3 4 3 3" xfId="4965"/>
    <cellStyle name="Normal 5 3 4 4" xfId="4966"/>
    <cellStyle name="Normal 5 3 4 4 2" xfId="4967"/>
    <cellStyle name="Normal 5 3 4 4 2 2" xfId="4968"/>
    <cellStyle name="Normal 5 3 4 4 3" xfId="4969"/>
    <cellStyle name="Normal 5 3 4 5" xfId="4970"/>
    <cellStyle name="Normal 5 3 4 5 2" xfId="4971"/>
    <cellStyle name="Normal 5 3 4 6" xfId="4972"/>
    <cellStyle name="Normal 5 3 4 6 2" xfId="4973"/>
    <cellStyle name="Normal 5 3 4 7" xfId="4974"/>
    <cellStyle name="Normal 5 3 5" xfId="4975"/>
    <cellStyle name="Normal 5 3 5 2" xfId="4976"/>
    <cellStyle name="Normal 5 3 5 2 2" xfId="4977"/>
    <cellStyle name="Normal 5 3 5 2 2 2" xfId="4978"/>
    <cellStyle name="Normal 5 3 5 2 2 2 2" xfId="4979"/>
    <cellStyle name="Normal 5 3 5 2 2 3" xfId="4980"/>
    <cellStyle name="Normal 5 3 5 2 3" xfId="4981"/>
    <cellStyle name="Normal 5 3 5 2 3 2" xfId="4982"/>
    <cellStyle name="Normal 5 3 5 2 3 2 2" xfId="4983"/>
    <cellStyle name="Normal 5 3 5 2 3 3" xfId="4984"/>
    <cellStyle name="Normal 5 3 5 2 4" xfId="4985"/>
    <cellStyle name="Normal 5 3 5 2 4 2" xfId="4986"/>
    <cellStyle name="Normal 5 3 5 2 5" xfId="4987"/>
    <cellStyle name="Normal 5 3 5 2 5 2" xfId="4988"/>
    <cellStyle name="Normal 5 3 5 2 6" xfId="4989"/>
    <cellStyle name="Normal 5 3 5 3" xfId="4990"/>
    <cellStyle name="Normal 5 3 5 3 2" xfId="4991"/>
    <cellStyle name="Normal 5 3 5 3 2 2" xfId="4992"/>
    <cellStyle name="Normal 5 3 5 3 3" xfId="4993"/>
    <cellStyle name="Normal 5 3 5 4" xfId="4994"/>
    <cellStyle name="Normal 5 3 5 4 2" xfId="4995"/>
    <cellStyle name="Normal 5 3 5 4 2 2" xfId="4996"/>
    <cellStyle name="Normal 5 3 5 4 3" xfId="4997"/>
    <cellStyle name="Normal 5 3 5 5" xfId="4998"/>
    <cellStyle name="Normal 5 3 5 5 2" xfId="4999"/>
    <cellStyle name="Normal 5 3 5 6" xfId="5000"/>
    <cellStyle name="Normal 5 3 5 6 2" xfId="5001"/>
    <cellStyle name="Normal 5 3 5 7" xfId="5002"/>
    <cellStyle name="Normal 5 3 6" xfId="5003"/>
    <cellStyle name="Normal 5 3 6 2" xfId="5004"/>
    <cellStyle name="Normal 5 3 6 2 2" xfId="5005"/>
    <cellStyle name="Normal 5 3 6 2 2 2" xfId="5006"/>
    <cellStyle name="Normal 5 3 6 2 3" xfId="5007"/>
    <cellStyle name="Normal 5 3 6 3" xfId="5008"/>
    <cellStyle name="Normal 5 3 6 3 2" xfId="5009"/>
    <cellStyle name="Normal 5 3 6 3 2 2" xfId="5010"/>
    <cellStyle name="Normal 5 3 6 3 3" xfId="5011"/>
    <cellStyle name="Normal 5 3 6 4" xfId="5012"/>
    <cellStyle name="Normal 5 3 6 4 2" xfId="5013"/>
    <cellStyle name="Normal 5 3 6 5" xfId="5014"/>
    <cellStyle name="Normal 5 3 6 5 2" xfId="5015"/>
    <cellStyle name="Normal 5 3 6 6" xfId="5016"/>
    <cellStyle name="Normal 5 3 7" xfId="5017"/>
    <cellStyle name="Normal 5 3 7 2" xfId="5018"/>
    <cellStyle name="Normal 5 3 7 2 2" xfId="5019"/>
    <cellStyle name="Normal 5 3 7 2 2 2" xfId="5020"/>
    <cellStyle name="Normal 5 3 7 2 3" xfId="5021"/>
    <cellStyle name="Normal 5 3 7 3" xfId="5022"/>
    <cellStyle name="Normal 5 3 7 3 2" xfId="5023"/>
    <cellStyle name="Normal 5 3 7 3 2 2" xfId="5024"/>
    <cellStyle name="Normal 5 3 7 3 3" xfId="5025"/>
    <cellStyle name="Normal 5 3 7 4" xfId="5026"/>
    <cellStyle name="Normal 5 3 7 4 2" xfId="5027"/>
    <cellStyle name="Normal 5 3 7 5" xfId="5028"/>
    <cellStyle name="Normal 5 3 7 5 2" xfId="5029"/>
    <cellStyle name="Normal 5 3 7 6" xfId="5030"/>
    <cellStyle name="Normal 5 3 8" xfId="5031"/>
    <cellStyle name="Normal 5 3 8 2" xfId="5032"/>
    <cellStyle name="Normal 5 3 8 2 2" xfId="5033"/>
    <cellStyle name="Normal 5 3 8 3" xfId="5034"/>
    <cellStyle name="Normal 5 3 9" xfId="5035"/>
    <cellStyle name="Normal 5 3 9 2" xfId="5036"/>
    <cellStyle name="Normal 5 3 9 2 2" xfId="5037"/>
    <cellStyle name="Normal 5 3 9 3" xfId="5038"/>
    <cellStyle name="Normal 5 4" xfId="5039"/>
    <cellStyle name="Normal 5 4 2" xfId="5040"/>
    <cellStyle name="Normal 5 4 2 2" xfId="5041"/>
    <cellStyle name="Normal 5 4 2 2 2" xfId="5042"/>
    <cellStyle name="Normal 5 4 2 2 2 2" xfId="5043"/>
    <cellStyle name="Normal 5 4 2 2 2 2 2" xfId="5044"/>
    <cellStyle name="Normal 5 4 2 2 2 3" xfId="5045"/>
    <cellStyle name="Normal 5 4 2 2 3" xfId="5046"/>
    <cellStyle name="Normal 5 4 2 2 3 2" xfId="5047"/>
    <cellStyle name="Normal 5 4 2 2 3 2 2" xfId="5048"/>
    <cellStyle name="Normal 5 4 2 2 3 3" xfId="5049"/>
    <cellStyle name="Normal 5 4 2 2 4" xfId="5050"/>
    <cellStyle name="Normal 5 4 2 2 4 2" xfId="5051"/>
    <cellStyle name="Normal 5 4 2 2 5" xfId="5052"/>
    <cellStyle name="Normal 5 4 2 2 5 2" xfId="5053"/>
    <cellStyle name="Normal 5 4 2 2 6" xfId="5054"/>
    <cellStyle name="Normal 5 4 2 3" xfId="5055"/>
    <cellStyle name="Normal 5 4 2 3 2" xfId="5056"/>
    <cellStyle name="Normal 5 4 2 3 2 2" xfId="5057"/>
    <cellStyle name="Normal 5 4 2 3 3" xfId="5058"/>
    <cellStyle name="Normal 5 4 2 4" xfId="5059"/>
    <cellStyle name="Normal 5 4 2 4 2" xfId="5060"/>
    <cellStyle name="Normal 5 4 2 4 2 2" xfId="5061"/>
    <cellStyle name="Normal 5 4 2 4 3" xfId="5062"/>
    <cellStyle name="Normal 5 4 2 5" xfId="5063"/>
    <cellStyle name="Normal 5 4 2 5 2" xfId="5064"/>
    <cellStyle name="Normal 5 4 2 6" xfId="5065"/>
    <cellStyle name="Normal 5 4 2 6 2" xfId="5066"/>
    <cellStyle name="Normal 5 4 2 7" xfId="5067"/>
    <cellStyle name="Normal 5 4 3" xfId="5068"/>
    <cellStyle name="Normal 5 4 3 2" xfId="5069"/>
    <cellStyle name="Normal 5 4 3 2 2" xfId="5070"/>
    <cellStyle name="Normal 5 4 3 2 2 2" xfId="5071"/>
    <cellStyle name="Normal 5 4 3 2 2 2 2" xfId="5072"/>
    <cellStyle name="Normal 5 4 3 2 2 3" xfId="5073"/>
    <cellStyle name="Normal 5 4 3 2 3" xfId="5074"/>
    <cellStyle name="Normal 5 4 3 2 3 2" xfId="5075"/>
    <cellStyle name="Normal 5 4 3 2 3 2 2" xfId="5076"/>
    <cellStyle name="Normal 5 4 3 2 3 3" xfId="5077"/>
    <cellStyle name="Normal 5 4 3 2 4" xfId="5078"/>
    <cellStyle name="Normal 5 4 3 2 4 2" xfId="5079"/>
    <cellStyle name="Normal 5 4 3 2 5" xfId="5080"/>
    <cellStyle name="Normal 5 4 3 2 5 2" xfId="5081"/>
    <cellStyle name="Normal 5 4 3 2 6" xfId="5082"/>
    <cellStyle name="Normal 5 4 3 3" xfId="5083"/>
    <cellStyle name="Normal 5 4 3 3 2" xfId="5084"/>
    <cellStyle name="Normal 5 4 3 3 2 2" xfId="5085"/>
    <cellStyle name="Normal 5 4 3 3 3" xfId="5086"/>
    <cellStyle name="Normal 5 4 3 4" xfId="5087"/>
    <cellStyle name="Normal 5 4 3 4 2" xfId="5088"/>
    <cellStyle name="Normal 5 4 3 4 2 2" xfId="5089"/>
    <cellStyle name="Normal 5 4 3 4 3" xfId="5090"/>
    <cellStyle name="Normal 5 4 3 5" xfId="5091"/>
    <cellStyle name="Normal 5 4 3 5 2" xfId="5092"/>
    <cellStyle name="Normal 5 4 3 6" xfId="5093"/>
    <cellStyle name="Normal 5 4 3 6 2" xfId="5094"/>
    <cellStyle name="Normal 5 4 3 7" xfId="5095"/>
    <cellStyle name="Normal 5 4 4" xfId="5096"/>
    <cellStyle name="Normal 5 4 4 2" xfId="5097"/>
    <cellStyle name="Normal 5 4 4 2 2" xfId="5098"/>
    <cellStyle name="Normal 5 4 4 2 2 2" xfId="5099"/>
    <cellStyle name="Normal 5 4 4 2 3" xfId="5100"/>
    <cellStyle name="Normal 5 4 4 3" xfId="5101"/>
    <cellStyle name="Normal 5 4 4 3 2" xfId="5102"/>
    <cellStyle name="Normal 5 4 4 3 2 2" xfId="5103"/>
    <cellStyle name="Normal 5 4 4 3 3" xfId="5104"/>
    <cellStyle name="Normal 5 4 4 4" xfId="5105"/>
    <cellStyle name="Normal 5 4 4 4 2" xfId="5106"/>
    <cellStyle name="Normal 5 4 4 5" xfId="5107"/>
    <cellStyle name="Normal 5 4 4 5 2" xfId="5108"/>
    <cellStyle name="Normal 5 4 4 6" xfId="5109"/>
    <cellStyle name="Normal 5 4 5" xfId="5110"/>
    <cellStyle name="Normal 5 4 5 2" xfId="5111"/>
    <cellStyle name="Normal 5 4 5 2 2" xfId="5112"/>
    <cellStyle name="Normal 5 4 5 3" xfId="5113"/>
    <cellStyle name="Normal 5 4 6" xfId="5114"/>
    <cellStyle name="Normal 5 4 6 2" xfId="5115"/>
    <cellStyle name="Normal 5 4 6 2 2" xfId="5116"/>
    <cellStyle name="Normal 5 4 6 3" xfId="5117"/>
    <cellStyle name="Normal 5 4 7" xfId="5118"/>
    <cellStyle name="Normal 5 4 7 2" xfId="5119"/>
    <cellStyle name="Normal 5 4 8" xfId="5120"/>
    <cellStyle name="Normal 5 4 8 2" xfId="5121"/>
    <cellStyle name="Normal 5 4 9" xfId="5122"/>
    <cellStyle name="Normal 5 5" xfId="5123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3 2 2" xfId="5132"/>
    <cellStyle name="Normal 5 5 2 2 3 3" xfId="5133"/>
    <cellStyle name="Normal 5 5 2 2 4" xfId="5134"/>
    <cellStyle name="Normal 5 5 2 2 4 2" xfId="5135"/>
    <cellStyle name="Normal 5 5 2 2 5" xfId="5136"/>
    <cellStyle name="Normal 5 5 2 2 5 2" xfId="5137"/>
    <cellStyle name="Normal 5 5 2 2 6" xfId="5138"/>
    <cellStyle name="Normal 5 5 2 3" xfId="5139"/>
    <cellStyle name="Normal 5 5 2 3 2" xfId="5140"/>
    <cellStyle name="Normal 5 5 2 3 2 2" xfId="5141"/>
    <cellStyle name="Normal 5 5 2 3 3" xfId="5142"/>
    <cellStyle name="Normal 5 5 2 4" xfId="5143"/>
    <cellStyle name="Normal 5 5 2 4 2" xfId="5144"/>
    <cellStyle name="Normal 5 5 2 4 2 2" xfId="5145"/>
    <cellStyle name="Normal 5 5 2 4 3" xfId="5146"/>
    <cellStyle name="Normal 5 5 2 5" xfId="5147"/>
    <cellStyle name="Normal 5 5 2 5 2" xfId="5148"/>
    <cellStyle name="Normal 5 5 2 6" xfId="5149"/>
    <cellStyle name="Normal 5 5 2 6 2" xfId="5150"/>
    <cellStyle name="Normal 5 5 2 7" xfId="5151"/>
    <cellStyle name="Normal 5 5 3" xfId="5152"/>
    <cellStyle name="Normal 5 5 3 2" xfId="5153"/>
    <cellStyle name="Normal 5 5 3 2 2" xfId="5154"/>
    <cellStyle name="Normal 5 5 3 2 2 2" xfId="5155"/>
    <cellStyle name="Normal 5 5 3 2 2 2 2" xfId="5156"/>
    <cellStyle name="Normal 5 5 3 2 2 3" xfId="5157"/>
    <cellStyle name="Normal 5 5 3 2 3" xfId="5158"/>
    <cellStyle name="Normal 5 5 3 2 3 2" xfId="5159"/>
    <cellStyle name="Normal 5 5 3 2 3 2 2" xfId="5160"/>
    <cellStyle name="Normal 5 5 3 2 3 3" xfId="5161"/>
    <cellStyle name="Normal 5 5 3 2 4" xfId="5162"/>
    <cellStyle name="Normal 5 5 3 2 4 2" xfId="5163"/>
    <cellStyle name="Normal 5 5 3 2 5" xfId="5164"/>
    <cellStyle name="Normal 5 5 3 2 5 2" xfId="5165"/>
    <cellStyle name="Normal 5 5 3 2 6" xfId="5166"/>
    <cellStyle name="Normal 5 5 3 3" xfId="5167"/>
    <cellStyle name="Normal 5 5 3 3 2" xfId="5168"/>
    <cellStyle name="Normal 5 5 3 3 2 2" xfId="5169"/>
    <cellStyle name="Normal 5 5 3 3 3" xfId="5170"/>
    <cellStyle name="Normal 5 5 3 4" xfId="5171"/>
    <cellStyle name="Normal 5 5 3 4 2" xfId="5172"/>
    <cellStyle name="Normal 5 5 3 4 2 2" xfId="5173"/>
    <cellStyle name="Normal 5 5 3 4 3" xfId="5174"/>
    <cellStyle name="Normal 5 5 3 5" xfId="5175"/>
    <cellStyle name="Normal 5 5 3 5 2" xfId="5176"/>
    <cellStyle name="Normal 5 5 3 6" xfId="5177"/>
    <cellStyle name="Normal 5 5 3 6 2" xfId="5178"/>
    <cellStyle name="Normal 5 5 3 7" xfId="5179"/>
    <cellStyle name="Normal 5 5 4" xfId="5180"/>
    <cellStyle name="Normal 5 5 4 2" xfId="5181"/>
    <cellStyle name="Normal 5 5 4 2 2" xfId="5182"/>
    <cellStyle name="Normal 5 5 4 2 2 2" xfId="5183"/>
    <cellStyle name="Normal 5 5 4 2 3" xfId="5184"/>
    <cellStyle name="Normal 5 5 4 3" xfId="5185"/>
    <cellStyle name="Normal 5 5 4 3 2" xfId="5186"/>
    <cellStyle name="Normal 5 5 4 3 2 2" xfId="5187"/>
    <cellStyle name="Normal 5 5 4 3 3" xfId="5188"/>
    <cellStyle name="Normal 5 5 4 4" xfId="5189"/>
    <cellStyle name="Normal 5 5 4 4 2" xfId="5190"/>
    <cellStyle name="Normal 5 5 4 5" xfId="5191"/>
    <cellStyle name="Normal 5 5 4 5 2" xfId="5192"/>
    <cellStyle name="Normal 5 5 4 6" xfId="5193"/>
    <cellStyle name="Normal 5 5 5" xfId="5194"/>
    <cellStyle name="Normal 5 5 5 2" xfId="5195"/>
    <cellStyle name="Normal 5 5 5 2 2" xfId="5196"/>
    <cellStyle name="Normal 5 5 5 3" xfId="5197"/>
    <cellStyle name="Normal 5 5 6" xfId="5198"/>
    <cellStyle name="Normal 5 5 6 2" xfId="5199"/>
    <cellStyle name="Normal 5 5 6 2 2" xfId="5200"/>
    <cellStyle name="Normal 5 5 6 3" xfId="5201"/>
    <cellStyle name="Normal 5 5 7" xfId="5202"/>
    <cellStyle name="Normal 5 5 7 2" xfId="5203"/>
    <cellStyle name="Normal 5 5 8" xfId="5204"/>
    <cellStyle name="Normal 5 5 8 2" xfId="5205"/>
    <cellStyle name="Normal 5 5 9" xfId="5206"/>
    <cellStyle name="Normal 5 6" xfId="5207"/>
    <cellStyle name="Normal 5 6 2" xfId="5208"/>
    <cellStyle name="Normal 5 6 2 2" xfId="5209"/>
    <cellStyle name="Normal 5 6 2 2 2" xfId="5210"/>
    <cellStyle name="Normal 5 6 2 2 2 2" xfId="5211"/>
    <cellStyle name="Normal 5 6 2 2 3" xfId="5212"/>
    <cellStyle name="Normal 5 6 2 3" xfId="5213"/>
    <cellStyle name="Normal 5 6 2 3 2" xfId="5214"/>
    <cellStyle name="Normal 5 6 2 3 2 2" xfId="5215"/>
    <cellStyle name="Normal 5 6 2 3 3" xfId="5216"/>
    <cellStyle name="Normal 5 6 2 4" xfId="5217"/>
    <cellStyle name="Normal 5 6 2 4 2" xfId="5218"/>
    <cellStyle name="Normal 5 6 2 5" xfId="5219"/>
    <cellStyle name="Normal 5 6 2 5 2" xfId="5220"/>
    <cellStyle name="Normal 5 6 2 6" xfId="5221"/>
    <cellStyle name="Normal 5 6 3" xfId="5222"/>
    <cellStyle name="Normal 5 6 3 2" xfId="5223"/>
    <cellStyle name="Normal 5 6 3 2 2" xfId="5224"/>
    <cellStyle name="Normal 5 6 3 3" xfId="5225"/>
    <cellStyle name="Normal 5 6 4" xfId="5226"/>
    <cellStyle name="Normal 5 6 4 2" xfId="5227"/>
    <cellStyle name="Normal 5 6 4 2 2" xfId="5228"/>
    <cellStyle name="Normal 5 6 4 3" xfId="5229"/>
    <cellStyle name="Normal 5 6 5" xfId="5230"/>
    <cellStyle name="Normal 5 6 5 2" xfId="5231"/>
    <cellStyle name="Normal 5 6 6" xfId="5232"/>
    <cellStyle name="Normal 5 6 6 2" xfId="5233"/>
    <cellStyle name="Normal 5 6 7" xfId="5234"/>
    <cellStyle name="Normal 5 7" xfId="5235"/>
    <cellStyle name="Normal 5 7 2" xfId="5236"/>
    <cellStyle name="Normal 5 7 2 2" xfId="5237"/>
    <cellStyle name="Normal 5 7 2 2 2" xfId="5238"/>
    <cellStyle name="Normal 5 7 2 2 2 2" xfId="5239"/>
    <cellStyle name="Normal 5 7 2 2 3" xfId="5240"/>
    <cellStyle name="Normal 5 7 2 3" xfId="5241"/>
    <cellStyle name="Normal 5 7 2 3 2" xfId="5242"/>
    <cellStyle name="Normal 5 7 2 3 2 2" xfId="5243"/>
    <cellStyle name="Normal 5 7 2 3 3" xfId="5244"/>
    <cellStyle name="Normal 5 7 2 4" xfId="5245"/>
    <cellStyle name="Normal 5 7 2 4 2" xfId="5246"/>
    <cellStyle name="Normal 5 7 2 5" xfId="5247"/>
    <cellStyle name="Normal 5 7 2 5 2" xfId="5248"/>
    <cellStyle name="Normal 5 7 2 6" xfId="5249"/>
    <cellStyle name="Normal 5 7 3" xfId="5250"/>
    <cellStyle name="Normal 5 7 3 2" xfId="5251"/>
    <cellStyle name="Normal 5 7 3 2 2" xfId="5252"/>
    <cellStyle name="Normal 5 7 3 3" xfId="5253"/>
    <cellStyle name="Normal 5 7 4" xfId="5254"/>
    <cellStyle name="Normal 5 7 4 2" xfId="5255"/>
    <cellStyle name="Normal 5 7 4 2 2" xfId="5256"/>
    <cellStyle name="Normal 5 7 4 3" xfId="5257"/>
    <cellStyle name="Normal 5 7 5" xfId="5258"/>
    <cellStyle name="Normal 5 7 5 2" xfId="5259"/>
    <cellStyle name="Normal 5 7 6" xfId="5260"/>
    <cellStyle name="Normal 5 7 6 2" xfId="5261"/>
    <cellStyle name="Normal 5 7 7" xfId="5262"/>
    <cellStyle name="Normal 5 8" xfId="5263"/>
    <cellStyle name="Normal 5 8 2" xfId="5264"/>
    <cellStyle name="Normal 5 8 2 2" xfId="5265"/>
    <cellStyle name="Normal 5 8 2 2 2" xfId="5266"/>
    <cellStyle name="Normal 5 8 2 3" xfId="5267"/>
    <cellStyle name="Normal 5 8 3" xfId="5268"/>
    <cellStyle name="Normal 5 8 3 2" xfId="5269"/>
    <cellStyle name="Normal 5 8 3 2 2" xfId="5270"/>
    <cellStyle name="Normal 5 8 3 3" xfId="5271"/>
    <cellStyle name="Normal 5 8 4" xfId="5272"/>
    <cellStyle name="Normal 5 8 4 2" xfId="5273"/>
    <cellStyle name="Normal 5 8 5" xfId="5274"/>
    <cellStyle name="Normal 5 8 5 2" xfId="5275"/>
    <cellStyle name="Normal 5 8 6" xfId="5276"/>
    <cellStyle name="Normal 5 9" xfId="5277"/>
    <cellStyle name="Normal 5 9 2" xfId="5278"/>
    <cellStyle name="Normal 5 9 2 2" xfId="5279"/>
    <cellStyle name="Normal 5 9 2 2 2" xfId="5280"/>
    <cellStyle name="Normal 5 9 2 3" xfId="5281"/>
    <cellStyle name="Normal 5 9 3" xfId="5282"/>
    <cellStyle name="Normal 5 9 3 2" xfId="5283"/>
    <cellStyle name="Normal 5 9 3 2 2" xfId="5284"/>
    <cellStyle name="Normal 5 9 3 3" xfId="5285"/>
    <cellStyle name="Normal 5 9 4" xfId="5286"/>
    <cellStyle name="Normal 5 9 4 2" xfId="5287"/>
    <cellStyle name="Normal 5 9 5" xfId="5288"/>
    <cellStyle name="Normal 5 9 5 2" xfId="5289"/>
    <cellStyle name="Normal 5 9 6" xfId="5290"/>
    <cellStyle name="Normal 5_BMT Performance Measures for ADM Review" xfId="5291"/>
    <cellStyle name="Normal 6" xfId="5292"/>
    <cellStyle name="Normal 6 2" xfId="5293"/>
    <cellStyle name="Normal 6 2 2" xfId="5294"/>
    <cellStyle name="Normal 6 3" xfId="5295"/>
    <cellStyle name="Normal 6 3 2" xfId="5296"/>
    <cellStyle name="Normal 6 4" xfId="5297"/>
    <cellStyle name="Normal 6 4 2" xfId="5298"/>
    <cellStyle name="Normal 7" xfId="5299"/>
    <cellStyle name="Normal 7 10" xfId="5300"/>
    <cellStyle name="Normal 7 10 2" xfId="5301"/>
    <cellStyle name="Normal 7 10 2 2" xfId="5302"/>
    <cellStyle name="Normal 7 10 3" xfId="5303"/>
    <cellStyle name="Normal 7 11" xfId="5304"/>
    <cellStyle name="Normal 7 11 2" xfId="5305"/>
    <cellStyle name="Normal 7 11 2 2" xfId="5306"/>
    <cellStyle name="Normal 7 11 3" xfId="5307"/>
    <cellStyle name="Normal 7 12" xfId="5308"/>
    <cellStyle name="Normal 7 12 2" xfId="5309"/>
    <cellStyle name="Normal 7 13" xfId="5310"/>
    <cellStyle name="Normal 7 13 2" xfId="5311"/>
    <cellStyle name="Normal 7 14" xfId="5312"/>
    <cellStyle name="Normal 7 14 2" xfId="5313"/>
    <cellStyle name="Normal 7 15" xfId="5314"/>
    <cellStyle name="Normal 7 2" xfId="5315"/>
    <cellStyle name="Normal 7 2 10" xfId="5316"/>
    <cellStyle name="Normal 7 2 10 2" xfId="5317"/>
    <cellStyle name="Normal 7 2 11" xfId="5318"/>
    <cellStyle name="Normal 7 2 11 2" xfId="5319"/>
    <cellStyle name="Normal 7 2 12" xfId="5320"/>
    <cellStyle name="Normal 7 2 12 2" xfId="5321"/>
    <cellStyle name="Normal 7 2 13" xfId="5322"/>
    <cellStyle name="Normal 7 2 2" xfId="5323"/>
    <cellStyle name="Normal 7 2 2 10" xfId="5324"/>
    <cellStyle name="Normal 7 2 2 2" xfId="5325"/>
    <cellStyle name="Normal 7 2 2 2 2" xfId="5326"/>
    <cellStyle name="Normal 7 2 2 2 2 2" xfId="5327"/>
    <cellStyle name="Normal 7 2 2 2 2 2 2" xfId="5328"/>
    <cellStyle name="Normal 7 2 2 2 2 2 2 2" xfId="5329"/>
    <cellStyle name="Normal 7 2 2 2 2 2 3" xfId="5330"/>
    <cellStyle name="Normal 7 2 2 2 2 3" xfId="5331"/>
    <cellStyle name="Normal 7 2 2 2 2 3 2" xfId="5332"/>
    <cellStyle name="Normal 7 2 2 2 2 3 2 2" xfId="5333"/>
    <cellStyle name="Normal 7 2 2 2 2 3 3" xfId="5334"/>
    <cellStyle name="Normal 7 2 2 2 2 4" xfId="5335"/>
    <cellStyle name="Normal 7 2 2 2 2 4 2" xfId="5336"/>
    <cellStyle name="Normal 7 2 2 2 2 5" xfId="5337"/>
    <cellStyle name="Normal 7 2 2 2 2 5 2" xfId="5338"/>
    <cellStyle name="Normal 7 2 2 2 2 6" xfId="5339"/>
    <cellStyle name="Normal 7 2 2 2 3" xfId="5340"/>
    <cellStyle name="Normal 7 2 2 2 3 2" xfId="5341"/>
    <cellStyle name="Normal 7 2 2 2 3 2 2" xfId="5342"/>
    <cellStyle name="Normal 7 2 2 2 3 3" xfId="5343"/>
    <cellStyle name="Normal 7 2 2 2 4" xfId="5344"/>
    <cellStyle name="Normal 7 2 2 2 4 2" xfId="5345"/>
    <cellStyle name="Normal 7 2 2 2 4 2 2" xfId="5346"/>
    <cellStyle name="Normal 7 2 2 2 4 3" xfId="5347"/>
    <cellStyle name="Normal 7 2 2 2 5" xfId="5348"/>
    <cellStyle name="Normal 7 2 2 2 5 2" xfId="5349"/>
    <cellStyle name="Normal 7 2 2 2 6" xfId="5350"/>
    <cellStyle name="Normal 7 2 2 2 6 2" xfId="5351"/>
    <cellStyle name="Normal 7 2 2 2 7" xfId="5352"/>
    <cellStyle name="Normal 7 2 2 3" xfId="5353"/>
    <cellStyle name="Normal 7 2 2 3 2" xfId="5354"/>
    <cellStyle name="Normal 7 2 2 3 2 2" xfId="5355"/>
    <cellStyle name="Normal 7 2 2 3 2 2 2" xfId="5356"/>
    <cellStyle name="Normal 7 2 2 3 2 2 2 2" xfId="5357"/>
    <cellStyle name="Normal 7 2 2 3 2 2 3" xfId="5358"/>
    <cellStyle name="Normal 7 2 2 3 2 3" xfId="5359"/>
    <cellStyle name="Normal 7 2 2 3 2 3 2" xfId="5360"/>
    <cellStyle name="Normal 7 2 2 3 2 3 2 2" xfId="5361"/>
    <cellStyle name="Normal 7 2 2 3 2 3 3" xfId="5362"/>
    <cellStyle name="Normal 7 2 2 3 2 4" xfId="5363"/>
    <cellStyle name="Normal 7 2 2 3 2 4 2" xfId="5364"/>
    <cellStyle name="Normal 7 2 2 3 2 5" xfId="5365"/>
    <cellStyle name="Normal 7 2 2 3 2 5 2" xfId="5366"/>
    <cellStyle name="Normal 7 2 2 3 2 6" xfId="5367"/>
    <cellStyle name="Normal 7 2 2 3 3" xfId="5368"/>
    <cellStyle name="Normal 7 2 2 3 3 2" xfId="5369"/>
    <cellStyle name="Normal 7 2 2 3 3 2 2" xfId="5370"/>
    <cellStyle name="Normal 7 2 2 3 3 3" xfId="5371"/>
    <cellStyle name="Normal 7 2 2 3 4" xfId="5372"/>
    <cellStyle name="Normal 7 2 2 3 4 2" xfId="5373"/>
    <cellStyle name="Normal 7 2 2 3 4 2 2" xfId="5374"/>
    <cellStyle name="Normal 7 2 2 3 4 3" xfId="5375"/>
    <cellStyle name="Normal 7 2 2 3 5" xfId="5376"/>
    <cellStyle name="Normal 7 2 2 3 5 2" xfId="5377"/>
    <cellStyle name="Normal 7 2 2 3 6" xfId="5378"/>
    <cellStyle name="Normal 7 2 2 3 6 2" xfId="5379"/>
    <cellStyle name="Normal 7 2 2 3 7" xfId="5380"/>
    <cellStyle name="Normal 7 2 2 4" xfId="5381"/>
    <cellStyle name="Normal 7 2 2 4 2" xfId="5382"/>
    <cellStyle name="Normal 7 2 2 4 2 2" xfId="5383"/>
    <cellStyle name="Normal 7 2 2 4 2 2 2" xfId="5384"/>
    <cellStyle name="Normal 7 2 2 4 2 3" xfId="5385"/>
    <cellStyle name="Normal 7 2 2 4 3" xfId="5386"/>
    <cellStyle name="Normal 7 2 2 4 3 2" xfId="5387"/>
    <cellStyle name="Normal 7 2 2 4 3 2 2" xfId="5388"/>
    <cellStyle name="Normal 7 2 2 4 3 3" xfId="5389"/>
    <cellStyle name="Normal 7 2 2 4 4" xfId="5390"/>
    <cellStyle name="Normal 7 2 2 4 4 2" xfId="5391"/>
    <cellStyle name="Normal 7 2 2 4 5" xfId="5392"/>
    <cellStyle name="Normal 7 2 2 4 5 2" xfId="5393"/>
    <cellStyle name="Normal 7 2 2 4 6" xfId="5394"/>
    <cellStyle name="Normal 7 2 2 5" xfId="5395"/>
    <cellStyle name="Normal 7 2 2 5 2" xfId="5396"/>
    <cellStyle name="Normal 7 2 2 5 2 2" xfId="5397"/>
    <cellStyle name="Normal 7 2 2 5 2 2 2" xfId="5398"/>
    <cellStyle name="Normal 7 2 2 5 2 3" xfId="5399"/>
    <cellStyle name="Normal 7 2 2 5 3" xfId="5400"/>
    <cellStyle name="Normal 7 2 2 5 3 2" xfId="5401"/>
    <cellStyle name="Normal 7 2 2 5 3 2 2" xfId="5402"/>
    <cellStyle name="Normal 7 2 2 5 3 3" xfId="5403"/>
    <cellStyle name="Normal 7 2 2 5 4" xfId="5404"/>
    <cellStyle name="Normal 7 2 2 5 4 2" xfId="5405"/>
    <cellStyle name="Normal 7 2 2 5 5" xfId="5406"/>
    <cellStyle name="Normal 7 2 2 5 5 2" xfId="5407"/>
    <cellStyle name="Normal 7 2 2 5 6" xfId="5408"/>
    <cellStyle name="Normal 7 2 2 6" xfId="5409"/>
    <cellStyle name="Normal 7 2 2 6 2" xfId="5410"/>
    <cellStyle name="Normal 7 2 2 6 2 2" xfId="5411"/>
    <cellStyle name="Normal 7 2 2 6 3" xfId="5412"/>
    <cellStyle name="Normal 7 2 2 7" xfId="5413"/>
    <cellStyle name="Normal 7 2 2 7 2" xfId="5414"/>
    <cellStyle name="Normal 7 2 2 7 2 2" xfId="5415"/>
    <cellStyle name="Normal 7 2 2 7 3" xfId="5416"/>
    <cellStyle name="Normal 7 2 2 8" xfId="5417"/>
    <cellStyle name="Normal 7 2 2 8 2" xfId="5418"/>
    <cellStyle name="Normal 7 2 2 9" xfId="5419"/>
    <cellStyle name="Normal 7 2 2 9 2" xfId="5420"/>
    <cellStyle name="Normal 7 2 3" xfId="5421"/>
    <cellStyle name="Normal 7 2 3 2" xfId="5422"/>
    <cellStyle name="Normal 7 2 3 2 2" xfId="5423"/>
    <cellStyle name="Normal 7 2 3 2 2 2" xfId="5424"/>
    <cellStyle name="Normal 7 2 3 2 2 2 2" xfId="5425"/>
    <cellStyle name="Normal 7 2 3 2 2 2 2 2" xfId="5426"/>
    <cellStyle name="Normal 7 2 3 2 2 2 3" xfId="5427"/>
    <cellStyle name="Normal 7 2 3 2 2 3" xfId="5428"/>
    <cellStyle name="Normal 7 2 3 2 2 3 2" xfId="5429"/>
    <cellStyle name="Normal 7 2 3 2 2 3 2 2" xfId="5430"/>
    <cellStyle name="Normal 7 2 3 2 2 3 3" xfId="5431"/>
    <cellStyle name="Normal 7 2 3 2 2 4" xfId="5432"/>
    <cellStyle name="Normal 7 2 3 2 2 4 2" xfId="5433"/>
    <cellStyle name="Normal 7 2 3 2 2 5" xfId="5434"/>
    <cellStyle name="Normal 7 2 3 2 2 5 2" xfId="5435"/>
    <cellStyle name="Normal 7 2 3 2 2 6" xfId="5436"/>
    <cellStyle name="Normal 7 2 3 2 3" xfId="5437"/>
    <cellStyle name="Normal 7 2 3 2 3 2" xfId="5438"/>
    <cellStyle name="Normal 7 2 3 2 3 2 2" xfId="5439"/>
    <cellStyle name="Normal 7 2 3 2 3 3" xfId="5440"/>
    <cellStyle name="Normal 7 2 3 2 4" xfId="5441"/>
    <cellStyle name="Normal 7 2 3 2 4 2" xfId="5442"/>
    <cellStyle name="Normal 7 2 3 2 4 2 2" xfId="5443"/>
    <cellStyle name="Normal 7 2 3 2 4 3" xfId="5444"/>
    <cellStyle name="Normal 7 2 3 2 5" xfId="5445"/>
    <cellStyle name="Normal 7 2 3 2 5 2" xfId="5446"/>
    <cellStyle name="Normal 7 2 3 2 6" xfId="5447"/>
    <cellStyle name="Normal 7 2 3 2 6 2" xfId="5448"/>
    <cellStyle name="Normal 7 2 3 2 7" xfId="5449"/>
    <cellStyle name="Normal 7 2 3 3" xfId="5450"/>
    <cellStyle name="Normal 7 2 3 3 2" xfId="5451"/>
    <cellStyle name="Normal 7 2 3 3 2 2" xfId="5452"/>
    <cellStyle name="Normal 7 2 3 3 2 2 2" xfId="5453"/>
    <cellStyle name="Normal 7 2 3 3 2 2 2 2" xfId="5454"/>
    <cellStyle name="Normal 7 2 3 3 2 2 3" xfId="5455"/>
    <cellStyle name="Normal 7 2 3 3 2 3" xfId="5456"/>
    <cellStyle name="Normal 7 2 3 3 2 3 2" xfId="5457"/>
    <cellStyle name="Normal 7 2 3 3 2 3 2 2" xfId="5458"/>
    <cellStyle name="Normal 7 2 3 3 2 3 3" xfId="5459"/>
    <cellStyle name="Normal 7 2 3 3 2 4" xfId="5460"/>
    <cellStyle name="Normal 7 2 3 3 2 4 2" xfId="5461"/>
    <cellStyle name="Normal 7 2 3 3 2 5" xfId="5462"/>
    <cellStyle name="Normal 7 2 3 3 2 5 2" xfId="5463"/>
    <cellStyle name="Normal 7 2 3 3 2 6" xfId="5464"/>
    <cellStyle name="Normal 7 2 3 3 3" xfId="5465"/>
    <cellStyle name="Normal 7 2 3 3 3 2" xfId="5466"/>
    <cellStyle name="Normal 7 2 3 3 3 2 2" xfId="5467"/>
    <cellStyle name="Normal 7 2 3 3 3 3" xfId="5468"/>
    <cellStyle name="Normal 7 2 3 3 4" xfId="5469"/>
    <cellStyle name="Normal 7 2 3 3 4 2" xfId="5470"/>
    <cellStyle name="Normal 7 2 3 3 4 2 2" xfId="5471"/>
    <cellStyle name="Normal 7 2 3 3 4 3" xfId="5472"/>
    <cellStyle name="Normal 7 2 3 3 5" xfId="5473"/>
    <cellStyle name="Normal 7 2 3 3 5 2" xfId="5474"/>
    <cellStyle name="Normal 7 2 3 3 6" xfId="5475"/>
    <cellStyle name="Normal 7 2 3 3 6 2" xfId="5476"/>
    <cellStyle name="Normal 7 2 3 3 7" xfId="5477"/>
    <cellStyle name="Normal 7 2 3 4" xfId="5478"/>
    <cellStyle name="Normal 7 2 3 4 2" xfId="5479"/>
    <cellStyle name="Normal 7 2 3 4 2 2" xfId="5480"/>
    <cellStyle name="Normal 7 2 3 4 2 2 2" xfId="5481"/>
    <cellStyle name="Normal 7 2 3 4 2 3" xfId="5482"/>
    <cellStyle name="Normal 7 2 3 4 3" xfId="5483"/>
    <cellStyle name="Normal 7 2 3 4 3 2" xfId="5484"/>
    <cellStyle name="Normal 7 2 3 4 3 2 2" xfId="5485"/>
    <cellStyle name="Normal 7 2 3 4 3 3" xfId="5486"/>
    <cellStyle name="Normal 7 2 3 4 4" xfId="5487"/>
    <cellStyle name="Normal 7 2 3 4 4 2" xfId="5488"/>
    <cellStyle name="Normal 7 2 3 4 5" xfId="5489"/>
    <cellStyle name="Normal 7 2 3 4 5 2" xfId="5490"/>
    <cellStyle name="Normal 7 2 3 4 6" xfId="5491"/>
    <cellStyle name="Normal 7 2 3 5" xfId="5492"/>
    <cellStyle name="Normal 7 2 3 5 2" xfId="5493"/>
    <cellStyle name="Normal 7 2 3 5 2 2" xfId="5494"/>
    <cellStyle name="Normal 7 2 3 5 3" xfId="5495"/>
    <cellStyle name="Normal 7 2 3 6" xfId="5496"/>
    <cellStyle name="Normal 7 2 3 6 2" xfId="5497"/>
    <cellStyle name="Normal 7 2 3 6 2 2" xfId="5498"/>
    <cellStyle name="Normal 7 2 3 6 3" xfId="5499"/>
    <cellStyle name="Normal 7 2 3 7" xfId="5500"/>
    <cellStyle name="Normal 7 2 3 7 2" xfId="5501"/>
    <cellStyle name="Normal 7 2 3 8" xfId="5502"/>
    <cellStyle name="Normal 7 2 3 8 2" xfId="5503"/>
    <cellStyle name="Normal 7 2 3 9" xfId="5504"/>
    <cellStyle name="Normal 7 2 4" xfId="5505"/>
    <cellStyle name="Normal 7 2 4 2" xfId="5506"/>
    <cellStyle name="Normal 7 2 4 2 2" xfId="5507"/>
    <cellStyle name="Normal 7 2 4 2 2 2" xfId="5508"/>
    <cellStyle name="Normal 7 2 4 2 2 2 2" xfId="5509"/>
    <cellStyle name="Normal 7 2 4 2 2 3" xfId="5510"/>
    <cellStyle name="Normal 7 2 4 2 3" xfId="5511"/>
    <cellStyle name="Normal 7 2 4 2 3 2" xfId="5512"/>
    <cellStyle name="Normal 7 2 4 2 3 2 2" xfId="5513"/>
    <cellStyle name="Normal 7 2 4 2 3 3" xfId="5514"/>
    <cellStyle name="Normal 7 2 4 2 4" xfId="5515"/>
    <cellStyle name="Normal 7 2 4 2 4 2" xfId="5516"/>
    <cellStyle name="Normal 7 2 4 2 5" xfId="5517"/>
    <cellStyle name="Normal 7 2 4 2 5 2" xfId="5518"/>
    <cellStyle name="Normal 7 2 4 2 6" xfId="5519"/>
    <cellStyle name="Normal 7 2 4 3" xfId="5520"/>
    <cellStyle name="Normal 7 2 4 3 2" xfId="5521"/>
    <cellStyle name="Normal 7 2 4 3 2 2" xfId="5522"/>
    <cellStyle name="Normal 7 2 4 3 3" xfId="5523"/>
    <cellStyle name="Normal 7 2 4 4" xfId="5524"/>
    <cellStyle name="Normal 7 2 4 4 2" xfId="5525"/>
    <cellStyle name="Normal 7 2 4 4 2 2" xfId="5526"/>
    <cellStyle name="Normal 7 2 4 4 3" xfId="5527"/>
    <cellStyle name="Normal 7 2 4 5" xfId="5528"/>
    <cellStyle name="Normal 7 2 4 5 2" xfId="5529"/>
    <cellStyle name="Normal 7 2 4 6" xfId="5530"/>
    <cellStyle name="Normal 7 2 4 6 2" xfId="5531"/>
    <cellStyle name="Normal 7 2 4 7" xfId="5532"/>
    <cellStyle name="Normal 7 2 5" xfId="5533"/>
    <cellStyle name="Normal 7 2 5 2" xfId="5534"/>
    <cellStyle name="Normal 7 2 5 2 2" xfId="5535"/>
    <cellStyle name="Normal 7 2 5 2 2 2" xfId="5536"/>
    <cellStyle name="Normal 7 2 5 2 2 2 2" xfId="5537"/>
    <cellStyle name="Normal 7 2 5 2 2 3" xfId="5538"/>
    <cellStyle name="Normal 7 2 5 2 3" xfId="5539"/>
    <cellStyle name="Normal 7 2 5 2 3 2" xfId="5540"/>
    <cellStyle name="Normal 7 2 5 2 3 2 2" xfId="5541"/>
    <cellStyle name="Normal 7 2 5 2 3 3" xfId="5542"/>
    <cellStyle name="Normal 7 2 5 2 4" xfId="5543"/>
    <cellStyle name="Normal 7 2 5 2 4 2" xfId="5544"/>
    <cellStyle name="Normal 7 2 5 2 5" xfId="5545"/>
    <cellStyle name="Normal 7 2 5 2 5 2" xfId="5546"/>
    <cellStyle name="Normal 7 2 5 2 6" xfId="5547"/>
    <cellStyle name="Normal 7 2 5 3" xfId="5548"/>
    <cellStyle name="Normal 7 2 5 3 2" xfId="5549"/>
    <cellStyle name="Normal 7 2 5 3 2 2" xfId="5550"/>
    <cellStyle name="Normal 7 2 5 3 3" xfId="5551"/>
    <cellStyle name="Normal 7 2 5 4" xfId="5552"/>
    <cellStyle name="Normal 7 2 5 4 2" xfId="5553"/>
    <cellStyle name="Normal 7 2 5 4 2 2" xfId="5554"/>
    <cellStyle name="Normal 7 2 5 4 3" xfId="5555"/>
    <cellStyle name="Normal 7 2 5 5" xfId="5556"/>
    <cellStyle name="Normal 7 2 5 5 2" xfId="5557"/>
    <cellStyle name="Normal 7 2 5 6" xfId="5558"/>
    <cellStyle name="Normal 7 2 5 6 2" xfId="5559"/>
    <cellStyle name="Normal 7 2 5 7" xfId="5560"/>
    <cellStyle name="Normal 7 2 6" xfId="5561"/>
    <cellStyle name="Normal 7 2 6 2" xfId="5562"/>
    <cellStyle name="Normal 7 2 6 2 2" xfId="5563"/>
    <cellStyle name="Normal 7 2 6 2 2 2" xfId="5564"/>
    <cellStyle name="Normal 7 2 6 2 3" xfId="5565"/>
    <cellStyle name="Normal 7 2 6 3" xfId="5566"/>
    <cellStyle name="Normal 7 2 6 3 2" xfId="5567"/>
    <cellStyle name="Normal 7 2 6 3 2 2" xfId="5568"/>
    <cellStyle name="Normal 7 2 6 3 3" xfId="5569"/>
    <cellStyle name="Normal 7 2 6 4" xfId="5570"/>
    <cellStyle name="Normal 7 2 6 4 2" xfId="5571"/>
    <cellStyle name="Normal 7 2 6 5" xfId="5572"/>
    <cellStyle name="Normal 7 2 6 5 2" xfId="5573"/>
    <cellStyle name="Normal 7 2 6 6" xfId="5574"/>
    <cellStyle name="Normal 7 2 7" xfId="5575"/>
    <cellStyle name="Normal 7 2 7 2" xfId="5576"/>
    <cellStyle name="Normal 7 2 7 2 2" xfId="5577"/>
    <cellStyle name="Normal 7 2 7 2 2 2" xfId="5578"/>
    <cellStyle name="Normal 7 2 7 2 3" xfId="5579"/>
    <cellStyle name="Normal 7 2 7 3" xfId="5580"/>
    <cellStyle name="Normal 7 2 7 3 2" xfId="5581"/>
    <cellStyle name="Normal 7 2 7 3 2 2" xfId="5582"/>
    <cellStyle name="Normal 7 2 7 3 3" xfId="5583"/>
    <cellStyle name="Normal 7 2 7 4" xfId="5584"/>
    <cellStyle name="Normal 7 2 7 4 2" xfId="5585"/>
    <cellStyle name="Normal 7 2 7 5" xfId="5586"/>
    <cellStyle name="Normal 7 2 7 5 2" xfId="5587"/>
    <cellStyle name="Normal 7 2 7 6" xfId="5588"/>
    <cellStyle name="Normal 7 2 8" xfId="5589"/>
    <cellStyle name="Normal 7 2 8 2" xfId="5590"/>
    <cellStyle name="Normal 7 2 8 2 2" xfId="5591"/>
    <cellStyle name="Normal 7 2 8 3" xfId="5592"/>
    <cellStyle name="Normal 7 2 9" xfId="5593"/>
    <cellStyle name="Normal 7 2 9 2" xfId="5594"/>
    <cellStyle name="Normal 7 2 9 2 2" xfId="5595"/>
    <cellStyle name="Normal 7 2 9 3" xfId="5596"/>
    <cellStyle name="Normal 7 3" xfId="5597"/>
    <cellStyle name="Normal 7 3 10" xfId="5598"/>
    <cellStyle name="Normal 7 3 10 2" xfId="5599"/>
    <cellStyle name="Normal 7 3 11" xfId="5600"/>
    <cellStyle name="Normal 7 3 11 2" xfId="5601"/>
    <cellStyle name="Normal 7 3 12" xfId="5602"/>
    <cellStyle name="Normal 7 3 12 2" xfId="5603"/>
    <cellStyle name="Normal 7 3 13" xfId="5604"/>
    <cellStyle name="Normal 7 3 2" xfId="5605"/>
    <cellStyle name="Normal 7 3 2 2" xfId="5606"/>
    <cellStyle name="Normal 7 3 2 2 2" xfId="5607"/>
    <cellStyle name="Normal 7 3 2 2 2 2" xfId="5608"/>
    <cellStyle name="Normal 7 3 2 2 2 2 2" xfId="5609"/>
    <cellStyle name="Normal 7 3 2 2 2 2 2 2" xfId="5610"/>
    <cellStyle name="Normal 7 3 2 2 2 2 3" xfId="5611"/>
    <cellStyle name="Normal 7 3 2 2 2 3" xfId="5612"/>
    <cellStyle name="Normal 7 3 2 2 2 3 2" xfId="5613"/>
    <cellStyle name="Normal 7 3 2 2 2 3 2 2" xfId="5614"/>
    <cellStyle name="Normal 7 3 2 2 2 3 3" xfId="5615"/>
    <cellStyle name="Normal 7 3 2 2 2 4" xfId="5616"/>
    <cellStyle name="Normal 7 3 2 2 2 4 2" xfId="5617"/>
    <cellStyle name="Normal 7 3 2 2 2 5" xfId="5618"/>
    <cellStyle name="Normal 7 3 2 2 2 5 2" xfId="5619"/>
    <cellStyle name="Normal 7 3 2 2 2 6" xfId="5620"/>
    <cellStyle name="Normal 7 3 2 2 3" xfId="5621"/>
    <cellStyle name="Normal 7 3 2 2 3 2" xfId="5622"/>
    <cellStyle name="Normal 7 3 2 2 3 2 2" xfId="5623"/>
    <cellStyle name="Normal 7 3 2 2 3 3" xfId="5624"/>
    <cellStyle name="Normal 7 3 2 2 4" xfId="5625"/>
    <cellStyle name="Normal 7 3 2 2 4 2" xfId="5626"/>
    <cellStyle name="Normal 7 3 2 2 4 2 2" xfId="5627"/>
    <cellStyle name="Normal 7 3 2 2 4 3" xfId="5628"/>
    <cellStyle name="Normal 7 3 2 2 5" xfId="5629"/>
    <cellStyle name="Normal 7 3 2 2 5 2" xfId="5630"/>
    <cellStyle name="Normal 7 3 2 2 6" xfId="5631"/>
    <cellStyle name="Normal 7 3 2 2 6 2" xfId="5632"/>
    <cellStyle name="Normal 7 3 2 2 7" xfId="5633"/>
    <cellStyle name="Normal 7 3 2 3" xfId="5634"/>
    <cellStyle name="Normal 7 3 2 3 2" xfId="5635"/>
    <cellStyle name="Normal 7 3 2 3 2 2" xfId="5636"/>
    <cellStyle name="Normal 7 3 2 3 2 2 2" xfId="5637"/>
    <cellStyle name="Normal 7 3 2 3 2 2 2 2" xfId="5638"/>
    <cellStyle name="Normal 7 3 2 3 2 2 3" xfId="5639"/>
    <cellStyle name="Normal 7 3 2 3 2 3" xfId="5640"/>
    <cellStyle name="Normal 7 3 2 3 2 3 2" xfId="5641"/>
    <cellStyle name="Normal 7 3 2 3 2 3 2 2" xfId="5642"/>
    <cellStyle name="Normal 7 3 2 3 2 3 3" xfId="5643"/>
    <cellStyle name="Normal 7 3 2 3 2 4" xfId="5644"/>
    <cellStyle name="Normal 7 3 2 3 2 4 2" xfId="5645"/>
    <cellStyle name="Normal 7 3 2 3 2 5" xfId="5646"/>
    <cellStyle name="Normal 7 3 2 3 2 5 2" xfId="5647"/>
    <cellStyle name="Normal 7 3 2 3 2 6" xfId="5648"/>
    <cellStyle name="Normal 7 3 2 3 3" xfId="5649"/>
    <cellStyle name="Normal 7 3 2 3 3 2" xfId="5650"/>
    <cellStyle name="Normal 7 3 2 3 3 2 2" xfId="5651"/>
    <cellStyle name="Normal 7 3 2 3 3 3" xfId="5652"/>
    <cellStyle name="Normal 7 3 2 3 4" xfId="5653"/>
    <cellStyle name="Normal 7 3 2 3 4 2" xfId="5654"/>
    <cellStyle name="Normal 7 3 2 3 4 2 2" xfId="5655"/>
    <cellStyle name="Normal 7 3 2 3 4 3" xfId="5656"/>
    <cellStyle name="Normal 7 3 2 3 5" xfId="5657"/>
    <cellStyle name="Normal 7 3 2 3 5 2" xfId="5658"/>
    <cellStyle name="Normal 7 3 2 3 6" xfId="5659"/>
    <cellStyle name="Normal 7 3 2 3 6 2" xfId="5660"/>
    <cellStyle name="Normal 7 3 2 3 7" xfId="5661"/>
    <cellStyle name="Normal 7 3 2 4" xfId="5662"/>
    <cellStyle name="Normal 7 3 2 4 2" xfId="5663"/>
    <cellStyle name="Normal 7 3 2 4 2 2" xfId="5664"/>
    <cellStyle name="Normal 7 3 2 4 2 2 2" xfId="5665"/>
    <cellStyle name="Normal 7 3 2 4 2 3" xfId="5666"/>
    <cellStyle name="Normal 7 3 2 4 3" xfId="5667"/>
    <cellStyle name="Normal 7 3 2 4 3 2" xfId="5668"/>
    <cellStyle name="Normal 7 3 2 4 3 2 2" xfId="5669"/>
    <cellStyle name="Normal 7 3 2 4 3 3" xfId="5670"/>
    <cellStyle name="Normal 7 3 2 4 4" xfId="5671"/>
    <cellStyle name="Normal 7 3 2 4 4 2" xfId="5672"/>
    <cellStyle name="Normal 7 3 2 4 5" xfId="5673"/>
    <cellStyle name="Normal 7 3 2 4 5 2" xfId="5674"/>
    <cellStyle name="Normal 7 3 2 4 6" xfId="5675"/>
    <cellStyle name="Normal 7 3 2 5" xfId="5676"/>
    <cellStyle name="Normal 7 3 2 5 2" xfId="5677"/>
    <cellStyle name="Normal 7 3 2 5 2 2" xfId="5678"/>
    <cellStyle name="Normal 7 3 2 5 3" xfId="5679"/>
    <cellStyle name="Normal 7 3 2 6" xfId="5680"/>
    <cellStyle name="Normal 7 3 2 6 2" xfId="5681"/>
    <cellStyle name="Normal 7 3 2 6 2 2" xfId="5682"/>
    <cellStyle name="Normal 7 3 2 6 3" xfId="5683"/>
    <cellStyle name="Normal 7 3 2 7" xfId="5684"/>
    <cellStyle name="Normal 7 3 2 7 2" xfId="5685"/>
    <cellStyle name="Normal 7 3 2 8" xfId="5686"/>
    <cellStyle name="Normal 7 3 2 8 2" xfId="5687"/>
    <cellStyle name="Normal 7 3 2 9" xfId="5688"/>
    <cellStyle name="Normal 7 3 3" xfId="5689"/>
    <cellStyle name="Normal 7 3 3 2" xfId="5690"/>
    <cellStyle name="Normal 7 3 3 2 2" xfId="5691"/>
    <cellStyle name="Normal 7 3 3 2 2 2" xfId="5692"/>
    <cellStyle name="Normal 7 3 3 2 2 2 2" xfId="5693"/>
    <cellStyle name="Normal 7 3 3 2 2 2 2 2" xfId="5694"/>
    <cellStyle name="Normal 7 3 3 2 2 2 3" xfId="5695"/>
    <cellStyle name="Normal 7 3 3 2 2 3" xfId="5696"/>
    <cellStyle name="Normal 7 3 3 2 2 3 2" xfId="5697"/>
    <cellStyle name="Normal 7 3 3 2 2 3 2 2" xfId="5698"/>
    <cellStyle name="Normal 7 3 3 2 2 3 3" xfId="5699"/>
    <cellStyle name="Normal 7 3 3 2 2 4" xfId="5700"/>
    <cellStyle name="Normal 7 3 3 2 2 4 2" xfId="5701"/>
    <cellStyle name="Normal 7 3 3 2 2 5" xfId="5702"/>
    <cellStyle name="Normal 7 3 3 2 2 5 2" xfId="5703"/>
    <cellStyle name="Normal 7 3 3 2 2 6" xfId="5704"/>
    <cellStyle name="Normal 7 3 3 2 3" xfId="5705"/>
    <cellStyle name="Normal 7 3 3 2 3 2" xfId="5706"/>
    <cellStyle name="Normal 7 3 3 2 3 2 2" xfId="5707"/>
    <cellStyle name="Normal 7 3 3 2 3 3" xfId="5708"/>
    <cellStyle name="Normal 7 3 3 2 4" xfId="5709"/>
    <cellStyle name="Normal 7 3 3 2 4 2" xfId="5710"/>
    <cellStyle name="Normal 7 3 3 2 4 2 2" xfId="5711"/>
    <cellStyle name="Normal 7 3 3 2 4 3" xfId="5712"/>
    <cellStyle name="Normal 7 3 3 2 5" xfId="5713"/>
    <cellStyle name="Normal 7 3 3 2 5 2" xfId="5714"/>
    <cellStyle name="Normal 7 3 3 2 6" xfId="5715"/>
    <cellStyle name="Normal 7 3 3 2 6 2" xfId="5716"/>
    <cellStyle name="Normal 7 3 3 2 7" xfId="5717"/>
    <cellStyle name="Normal 7 3 3 3" xfId="5718"/>
    <cellStyle name="Normal 7 3 3 3 2" xfId="5719"/>
    <cellStyle name="Normal 7 3 3 3 2 2" xfId="5720"/>
    <cellStyle name="Normal 7 3 3 3 2 2 2" xfId="5721"/>
    <cellStyle name="Normal 7 3 3 3 2 2 2 2" xfId="5722"/>
    <cellStyle name="Normal 7 3 3 3 2 2 3" xfId="5723"/>
    <cellStyle name="Normal 7 3 3 3 2 3" xfId="5724"/>
    <cellStyle name="Normal 7 3 3 3 2 3 2" xfId="5725"/>
    <cellStyle name="Normal 7 3 3 3 2 3 2 2" xfId="5726"/>
    <cellStyle name="Normal 7 3 3 3 2 3 3" xfId="5727"/>
    <cellStyle name="Normal 7 3 3 3 2 4" xfId="5728"/>
    <cellStyle name="Normal 7 3 3 3 2 4 2" xfId="5729"/>
    <cellStyle name="Normal 7 3 3 3 2 5" xfId="5730"/>
    <cellStyle name="Normal 7 3 3 3 2 5 2" xfId="5731"/>
    <cellStyle name="Normal 7 3 3 3 2 6" xfId="5732"/>
    <cellStyle name="Normal 7 3 3 3 3" xfId="5733"/>
    <cellStyle name="Normal 7 3 3 3 3 2" xfId="5734"/>
    <cellStyle name="Normal 7 3 3 3 3 2 2" xfId="5735"/>
    <cellStyle name="Normal 7 3 3 3 3 3" xfId="5736"/>
    <cellStyle name="Normal 7 3 3 3 4" xfId="5737"/>
    <cellStyle name="Normal 7 3 3 3 4 2" xfId="5738"/>
    <cellStyle name="Normal 7 3 3 3 4 2 2" xfId="5739"/>
    <cellStyle name="Normal 7 3 3 3 4 3" xfId="5740"/>
    <cellStyle name="Normal 7 3 3 3 5" xfId="5741"/>
    <cellStyle name="Normal 7 3 3 3 5 2" xfId="5742"/>
    <cellStyle name="Normal 7 3 3 3 6" xfId="5743"/>
    <cellStyle name="Normal 7 3 3 3 6 2" xfId="5744"/>
    <cellStyle name="Normal 7 3 3 3 7" xfId="5745"/>
    <cellStyle name="Normal 7 3 3 4" xfId="5746"/>
    <cellStyle name="Normal 7 3 3 4 2" xfId="5747"/>
    <cellStyle name="Normal 7 3 3 4 2 2" xfId="5748"/>
    <cellStyle name="Normal 7 3 3 4 2 2 2" xfId="5749"/>
    <cellStyle name="Normal 7 3 3 4 2 3" xfId="5750"/>
    <cellStyle name="Normal 7 3 3 4 3" xfId="5751"/>
    <cellStyle name="Normal 7 3 3 4 3 2" xfId="5752"/>
    <cellStyle name="Normal 7 3 3 4 3 2 2" xfId="5753"/>
    <cellStyle name="Normal 7 3 3 4 3 3" xfId="5754"/>
    <cellStyle name="Normal 7 3 3 4 4" xfId="5755"/>
    <cellStyle name="Normal 7 3 3 4 4 2" xfId="5756"/>
    <cellStyle name="Normal 7 3 3 4 5" xfId="5757"/>
    <cellStyle name="Normal 7 3 3 4 5 2" xfId="5758"/>
    <cellStyle name="Normal 7 3 3 4 6" xfId="5759"/>
    <cellStyle name="Normal 7 3 3 5" xfId="5760"/>
    <cellStyle name="Normal 7 3 3 5 2" xfId="5761"/>
    <cellStyle name="Normal 7 3 3 5 2 2" xfId="5762"/>
    <cellStyle name="Normal 7 3 3 5 3" xfId="5763"/>
    <cellStyle name="Normal 7 3 3 6" xfId="5764"/>
    <cellStyle name="Normal 7 3 3 6 2" xfId="5765"/>
    <cellStyle name="Normal 7 3 3 6 2 2" xfId="5766"/>
    <cellStyle name="Normal 7 3 3 6 3" xfId="5767"/>
    <cellStyle name="Normal 7 3 3 7" xfId="5768"/>
    <cellStyle name="Normal 7 3 3 7 2" xfId="5769"/>
    <cellStyle name="Normal 7 3 3 8" xfId="5770"/>
    <cellStyle name="Normal 7 3 3 8 2" xfId="5771"/>
    <cellStyle name="Normal 7 3 3 9" xfId="5772"/>
    <cellStyle name="Normal 7 3 4" xfId="5773"/>
    <cellStyle name="Normal 7 3 4 2" xfId="5774"/>
    <cellStyle name="Normal 7 3 4 2 2" xfId="5775"/>
    <cellStyle name="Normal 7 3 4 2 2 2" xfId="5776"/>
    <cellStyle name="Normal 7 3 4 2 2 2 2" xfId="5777"/>
    <cellStyle name="Normal 7 3 4 2 2 3" xfId="5778"/>
    <cellStyle name="Normal 7 3 4 2 3" xfId="5779"/>
    <cellStyle name="Normal 7 3 4 2 3 2" xfId="5780"/>
    <cellStyle name="Normal 7 3 4 2 3 2 2" xfId="5781"/>
    <cellStyle name="Normal 7 3 4 2 3 3" xfId="5782"/>
    <cellStyle name="Normal 7 3 4 2 4" xfId="5783"/>
    <cellStyle name="Normal 7 3 4 2 4 2" xfId="5784"/>
    <cellStyle name="Normal 7 3 4 2 5" xfId="5785"/>
    <cellStyle name="Normal 7 3 4 2 5 2" xfId="5786"/>
    <cellStyle name="Normal 7 3 4 2 6" xfId="5787"/>
    <cellStyle name="Normal 7 3 4 3" xfId="5788"/>
    <cellStyle name="Normal 7 3 4 3 2" xfId="5789"/>
    <cellStyle name="Normal 7 3 4 3 2 2" xfId="5790"/>
    <cellStyle name="Normal 7 3 4 3 3" xfId="5791"/>
    <cellStyle name="Normal 7 3 4 4" xfId="5792"/>
    <cellStyle name="Normal 7 3 4 4 2" xfId="5793"/>
    <cellStyle name="Normal 7 3 4 4 2 2" xfId="5794"/>
    <cellStyle name="Normal 7 3 4 4 3" xfId="5795"/>
    <cellStyle name="Normal 7 3 4 5" xfId="5796"/>
    <cellStyle name="Normal 7 3 4 5 2" xfId="5797"/>
    <cellStyle name="Normal 7 3 4 6" xfId="5798"/>
    <cellStyle name="Normal 7 3 4 6 2" xfId="5799"/>
    <cellStyle name="Normal 7 3 4 7" xfId="5800"/>
    <cellStyle name="Normal 7 3 5" xfId="5801"/>
    <cellStyle name="Normal 7 3 5 2" xfId="5802"/>
    <cellStyle name="Normal 7 3 5 2 2" xfId="5803"/>
    <cellStyle name="Normal 7 3 5 2 2 2" xfId="5804"/>
    <cellStyle name="Normal 7 3 5 2 2 2 2" xfId="5805"/>
    <cellStyle name="Normal 7 3 5 2 2 3" xfId="5806"/>
    <cellStyle name="Normal 7 3 5 2 3" xfId="5807"/>
    <cellStyle name="Normal 7 3 5 2 3 2" xfId="5808"/>
    <cellStyle name="Normal 7 3 5 2 3 2 2" xfId="5809"/>
    <cellStyle name="Normal 7 3 5 2 3 3" xfId="5810"/>
    <cellStyle name="Normal 7 3 5 2 4" xfId="5811"/>
    <cellStyle name="Normal 7 3 5 2 4 2" xfId="5812"/>
    <cellStyle name="Normal 7 3 5 2 5" xfId="5813"/>
    <cellStyle name="Normal 7 3 5 2 5 2" xfId="5814"/>
    <cellStyle name="Normal 7 3 5 2 6" xfId="5815"/>
    <cellStyle name="Normal 7 3 5 3" xfId="5816"/>
    <cellStyle name="Normal 7 3 5 3 2" xfId="5817"/>
    <cellStyle name="Normal 7 3 5 3 2 2" xfId="5818"/>
    <cellStyle name="Normal 7 3 5 3 3" xfId="5819"/>
    <cellStyle name="Normal 7 3 5 4" xfId="5820"/>
    <cellStyle name="Normal 7 3 5 4 2" xfId="5821"/>
    <cellStyle name="Normal 7 3 5 4 2 2" xfId="5822"/>
    <cellStyle name="Normal 7 3 5 4 3" xfId="5823"/>
    <cellStyle name="Normal 7 3 5 5" xfId="5824"/>
    <cellStyle name="Normal 7 3 5 5 2" xfId="5825"/>
    <cellStyle name="Normal 7 3 5 6" xfId="5826"/>
    <cellStyle name="Normal 7 3 5 6 2" xfId="5827"/>
    <cellStyle name="Normal 7 3 5 7" xfId="5828"/>
    <cellStyle name="Normal 7 3 6" xfId="5829"/>
    <cellStyle name="Normal 7 3 6 2" xfId="5830"/>
    <cellStyle name="Normal 7 3 6 2 2" xfId="5831"/>
    <cellStyle name="Normal 7 3 6 2 2 2" xfId="5832"/>
    <cellStyle name="Normal 7 3 6 2 3" xfId="5833"/>
    <cellStyle name="Normal 7 3 6 3" xfId="5834"/>
    <cellStyle name="Normal 7 3 6 3 2" xfId="5835"/>
    <cellStyle name="Normal 7 3 6 3 2 2" xfId="5836"/>
    <cellStyle name="Normal 7 3 6 3 3" xfId="5837"/>
    <cellStyle name="Normal 7 3 6 4" xfId="5838"/>
    <cellStyle name="Normal 7 3 6 4 2" xfId="5839"/>
    <cellStyle name="Normal 7 3 6 5" xfId="5840"/>
    <cellStyle name="Normal 7 3 6 5 2" xfId="5841"/>
    <cellStyle name="Normal 7 3 6 6" xfId="5842"/>
    <cellStyle name="Normal 7 3 7" xfId="5843"/>
    <cellStyle name="Normal 7 3 7 2" xfId="5844"/>
    <cellStyle name="Normal 7 3 7 2 2" xfId="5845"/>
    <cellStyle name="Normal 7 3 7 2 2 2" xfId="5846"/>
    <cellStyle name="Normal 7 3 7 2 3" xfId="5847"/>
    <cellStyle name="Normal 7 3 7 3" xfId="5848"/>
    <cellStyle name="Normal 7 3 7 3 2" xfId="5849"/>
    <cellStyle name="Normal 7 3 7 3 2 2" xfId="5850"/>
    <cellStyle name="Normal 7 3 7 3 3" xfId="5851"/>
    <cellStyle name="Normal 7 3 7 4" xfId="5852"/>
    <cellStyle name="Normal 7 3 7 4 2" xfId="5853"/>
    <cellStyle name="Normal 7 3 7 5" xfId="5854"/>
    <cellStyle name="Normal 7 3 7 5 2" xfId="5855"/>
    <cellStyle name="Normal 7 3 7 6" xfId="5856"/>
    <cellStyle name="Normal 7 3 8" xfId="5857"/>
    <cellStyle name="Normal 7 3 8 2" xfId="5858"/>
    <cellStyle name="Normal 7 3 8 2 2" xfId="5859"/>
    <cellStyle name="Normal 7 3 8 3" xfId="5860"/>
    <cellStyle name="Normal 7 3 9" xfId="5861"/>
    <cellStyle name="Normal 7 3 9 2" xfId="5862"/>
    <cellStyle name="Normal 7 3 9 2 2" xfId="5863"/>
    <cellStyle name="Normal 7 3 9 3" xfId="5864"/>
    <cellStyle name="Normal 7 4" xfId="5865"/>
    <cellStyle name="Normal 7 4 10" xfId="5866"/>
    <cellStyle name="Normal 7 4 10 2" xfId="5867"/>
    <cellStyle name="Normal 7 4 11" xfId="5868"/>
    <cellStyle name="Normal 7 4 11 2" xfId="5869"/>
    <cellStyle name="Normal 7 4 12" xfId="5870"/>
    <cellStyle name="Normal 7 4 2" xfId="5871"/>
    <cellStyle name="Normal 7 4 2 10" xfId="5872"/>
    <cellStyle name="Normal 7 4 2 10 2" xfId="5873"/>
    <cellStyle name="Normal 7 4 2 11" xfId="5874"/>
    <cellStyle name="Normal 7 4 2 2" xfId="5875"/>
    <cellStyle name="Normal 7 4 2 2 2" xfId="5876"/>
    <cellStyle name="Normal 7 4 2 2 2 2" xfId="5877"/>
    <cellStyle name="Normal 7 4 2 2 2 2 2" xfId="5878"/>
    <cellStyle name="Normal 7 4 2 2 2 2 2 2" xfId="5879"/>
    <cellStyle name="Normal 7 4 2 2 2 2 2 2 2" xfId="5880"/>
    <cellStyle name="Normal 7 4 2 2 2 2 2 3" xfId="5881"/>
    <cellStyle name="Normal 7 4 2 2 2 2 3" xfId="5882"/>
    <cellStyle name="Normal 7 4 2 2 2 2 3 2" xfId="5883"/>
    <cellStyle name="Normal 7 4 2 2 2 2 3 2 2" xfId="5884"/>
    <cellStyle name="Normal 7 4 2 2 2 2 3 3" xfId="5885"/>
    <cellStyle name="Normal 7 4 2 2 2 2 4" xfId="5886"/>
    <cellStyle name="Normal 7 4 2 2 2 2 4 2" xfId="5887"/>
    <cellStyle name="Normal 7 4 2 2 2 2 5" xfId="5888"/>
    <cellStyle name="Normal 7 4 2 2 2 2 5 2" xfId="5889"/>
    <cellStyle name="Normal 7 4 2 2 2 2 6" xfId="5890"/>
    <cellStyle name="Normal 7 4 2 2 2 3" xfId="5891"/>
    <cellStyle name="Normal 7 4 2 2 2 3 2" xfId="5892"/>
    <cellStyle name="Normal 7 4 2 2 2 3 2 2" xfId="5893"/>
    <cellStyle name="Normal 7 4 2 2 2 3 3" xfId="5894"/>
    <cellStyle name="Normal 7 4 2 2 2 4" xfId="5895"/>
    <cellStyle name="Normal 7 4 2 2 2 4 2" xfId="5896"/>
    <cellStyle name="Normal 7 4 2 2 2 4 2 2" xfId="5897"/>
    <cellStyle name="Normal 7 4 2 2 2 4 3" xfId="5898"/>
    <cellStyle name="Normal 7 4 2 2 2 5" xfId="5899"/>
    <cellStyle name="Normal 7 4 2 2 2 5 2" xfId="5900"/>
    <cellStyle name="Normal 7 4 2 2 2 6" xfId="5901"/>
    <cellStyle name="Normal 7 4 2 2 2 6 2" xfId="5902"/>
    <cellStyle name="Normal 7 4 2 2 2 7" xfId="5903"/>
    <cellStyle name="Normal 7 4 2 2 3" xfId="5904"/>
    <cellStyle name="Normal 7 4 2 2 3 2" xfId="5905"/>
    <cellStyle name="Normal 7 4 2 2 3 2 2" xfId="5906"/>
    <cellStyle name="Normal 7 4 2 2 3 2 2 2" xfId="5907"/>
    <cellStyle name="Normal 7 4 2 2 3 2 2 2 2" xfId="5908"/>
    <cellStyle name="Normal 7 4 2 2 3 2 2 3" xfId="5909"/>
    <cellStyle name="Normal 7 4 2 2 3 2 3" xfId="5910"/>
    <cellStyle name="Normal 7 4 2 2 3 2 3 2" xfId="5911"/>
    <cellStyle name="Normal 7 4 2 2 3 2 3 2 2" xfId="5912"/>
    <cellStyle name="Normal 7 4 2 2 3 2 3 3" xfId="5913"/>
    <cellStyle name="Normal 7 4 2 2 3 2 4" xfId="5914"/>
    <cellStyle name="Normal 7 4 2 2 3 2 4 2" xfId="5915"/>
    <cellStyle name="Normal 7 4 2 2 3 2 5" xfId="5916"/>
    <cellStyle name="Normal 7 4 2 2 3 2 5 2" xfId="5917"/>
    <cellStyle name="Normal 7 4 2 2 3 2 6" xfId="5918"/>
    <cellStyle name="Normal 7 4 2 2 3 3" xfId="5919"/>
    <cellStyle name="Normal 7 4 2 2 3 3 2" xfId="5920"/>
    <cellStyle name="Normal 7 4 2 2 3 3 2 2" xfId="5921"/>
    <cellStyle name="Normal 7 4 2 2 3 3 3" xfId="5922"/>
    <cellStyle name="Normal 7 4 2 2 3 4" xfId="5923"/>
    <cellStyle name="Normal 7 4 2 2 3 4 2" xfId="5924"/>
    <cellStyle name="Normal 7 4 2 2 3 4 2 2" xfId="5925"/>
    <cellStyle name="Normal 7 4 2 2 3 4 3" xfId="5926"/>
    <cellStyle name="Normal 7 4 2 2 3 5" xfId="5927"/>
    <cellStyle name="Normal 7 4 2 2 3 5 2" xfId="5928"/>
    <cellStyle name="Normal 7 4 2 2 3 6" xfId="5929"/>
    <cellStyle name="Normal 7 4 2 2 3 6 2" xfId="5930"/>
    <cellStyle name="Normal 7 4 2 2 3 7" xfId="5931"/>
    <cellStyle name="Normal 7 4 2 2 4" xfId="5932"/>
    <cellStyle name="Normal 7 4 2 2 4 2" xfId="5933"/>
    <cellStyle name="Normal 7 4 2 2 4 2 2" xfId="5934"/>
    <cellStyle name="Normal 7 4 2 2 4 2 2 2" xfId="5935"/>
    <cellStyle name="Normal 7 4 2 2 4 2 3" xfId="5936"/>
    <cellStyle name="Normal 7 4 2 2 4 3" xfId="5937"/>
    <cellStyle name="Normal 7 4 2 2 4 3 2" xfId="5938"/>
    <cellStyle name="Normal 7 4 2 2 4 3 2 2" xfId="5939"/>
    <cellStyle name="Normal 7 4 2 2 4 3 3" xfId="5940"/>
    <cellStyle name="Normal 7 4 2 2 4 4" xfId="5941"/>
    <cellStyle name="Normal 7 4 2 2 4 4 2" xfId="5942"/>
    <cellStyle name="Normal 7 4 2 2 4 5" xfId="5943"/>
    <cellStyle name="Normal 7 4 2 2 4 5 2" xfId="5944"/>
    <cellStyle name="Normal 7 4 2 2 4 6" xfId="5945"/>
    <cellStyle name="Normal 7 4 2 2 5" xfId="5946"/>
    <cellStyle name="Normal 7 4 2 2 5 2" xfId="5947"/>
    <cellStyle name="Normal 7 4 2 2 5 2 2" xfId="5948"/>
    <cellStyle name="Normal 7 4 2 2 5 3" xfId="5949"/>
    <cellStyle name="Normal 7 4 2 2 6" xfId="5950"/>
    <cellStyle name="Normal 7 4 2 2 6 2" xfId="5951"/>
    <cellStyle name="Normal 7 4 2 2 6 2 2" xfId="5952"/>
    <cellStyle name="Normal 7 4 2 2 6 3" xfId="5953"/>
    <cellStyle name="Normal 7 4 2 2 7" xfId="5954"/>
    <cellStyle name="Normal 7 4 2 2 7 2" xfId="5955"/>
    <cellStyle name="Normal 7 4 2 2 8" xfId="5956"/>
    <cellStyle name="Normal 7 4 2 2 8 2" xfId="5957"/>
    <cellStyle name="Normal 7 4 2 2 9" xfId="5958"/>
    <cellStyle name="Normal 7 4 2 3" xfId="5959"/>
    <cellStyle name="Normal 7 4 2 3 2" xfId="5960"/>
    <cellStyle name="Normal 7 4 2 3 2 2" xfId="5961"/>
    <cellStyle name="Normal 7 4 2 3 2 2 2" xfId="5962"/>
    <cellStyle name="Normal 7 4 2 3 2 2 2 2" xfId="5963"/>
    <cellStyle name="Normal 7 4 2 3 2 2 3" xfId="5964"/>
    <cellStyle name="Normal 7 4 2 3 2 3" xfId="5965"/>
    <cellStyle name="Normal 7 4 2 3 2 3 2" xfId="5966"/>
    <cellStyle name="Normal 7 4 2 3 2 3 2 2" xfId="5967"/>
    <cellStyle name="Normal 7 4 2 3 2 3 3" xfId="5968"/>
    <cellStyle name="Normal 7 4 2 3 2 4" xfId="5969"/>
    <cellStyle name="Normal 7 4 2 3 2 4 2" xfId="5970"/>
    <cellStyle name="Normal 7 4 2 3 2 5" xfId="5971"/>
    <cellStyle name="Normal 7 4 2 3 2 5 2" xfId="5972"/>
    <cellStyle name="Normal 7 4 2 3 2 6" xfId="5973"/>
    <cellStyle name="Normal 7 4 2 3 3" xfId="5974"/>
    <cellStyle name="Normal 7 4 2 3 3 2" xfId="5975"/>
    <cellStyle name="Normal 7 4 2 3 3 2 2" xfId="5976"/>
    <cellStyle name="Normal 7 4 2 3 3 3" xfId="5977"/>
    <cellStyle name="Normal 7 4 2 3 4" xfId="5978"/>
    <cellStyle name="Normal 7 4 2 3 4 2" xfId="5979"/>
    <cellStyle name="Normal 7 4 2 3 4 2 2" xfId="5980"/>
    <cellStyle name="Normal 7 4 2 3 4 3" xfId="5981"/>
    <cellStyle name="Normal 7 4 2 3 5" xfId="5982"/>
    <cellStyle name="Normal 7 4 2 3 5 2" xfId="5983"/>
    <cellStyle name="Normal 7 4 2 3 6" xfId="5984"/>
    <cellStyle name="Normal 7 4 2 3 6 2" xfId="5985"/>
    <cellStyle name="Normal 7 4 2 3 7" xfId="5986"/>
    <cellStyle name="Normal 7 4 2 4" xfId="5987"/>
    <cellStyle name="Normal 7 4 2 4 2" xfId="5988"/>
    <cellStyle name="Normal 7 4 2 4 2 2" xfId="5989"/>
    <cellStyle name="Normal 7 4 2 4 2 2 2" xfId="5990"/>
    <cellStyle name="Normal 7 4 2 4 2 2 2 2" xfId="5991"/>
    <cellStyle name="Normal 7 4 2 4 2 2 3" xfId="5992"/>
    <cellStyle name="Normal 7 4 2 4 2 3" xfId="5993"/>
    <cellStyle name="Normal 7 4 2 4 2 3 2" xfId="5994"/>
    <cellStyle name="Normal 7 4 2 4 2 3 2 2" xfId="5995"/>
    <cellStyle name="Normal 7 4 2 4 2 3 3" xfId="5996"/>
    <cellStyle name="Normal 7 4 2 4 2 4" xfId="5997"/>
    <cellStyle name="Normal 7 4 2 4 2 4 2" xfId="5998"/>
    <cellStyle name="Normal 7 4 2 4 2 5" xfId="5999"/>
    <cellStyle name="Normal 7 4 2 4 2 5 2" xfId="6000"/>
    <cellStyle name="Normal 7 4 2 4 2 6" xfId="6001"/>
    <cellStyle name="Normal 7 4 2 4 3" xfId="6002"/>
    <cellStyle name="Normal 7 4 2 4 3 2" xfId="6003"/>
    <cellStyle name="Normal 7 4 2 4 3 2 2" xfId="6004"/>
    <cellStyle name="Normal 7 4 2 4 3 3" xfId="6005"/>
    <cellStyle name="Normal 7 4 2 4 4" xfId="6006"/>
    <cellStyle name="Normal 7 4 2 4 4 2" xfId="6007"/>
    <cellStyle name="Normal 7 4 2 4 4 2 2" xfId="6008"/>
    <cellStyle name="Normal 7 4 2 4 4 3" xfId="6009"/>
    <cellStyle name="Normal 7 4 2 4 5" xfId="6010"/>
    <cellStyle name="Normal 7 4 2 4 5 2" xfId="6011"/>
    <cellStyle name="Normal 7 4 2 4 6" xfId="6012"/>
    <cellStyle name="Normal 7 4 2 4 6 2" xfId="6013"/>
    <cellStyle name="Normal 7 4 2 4 7" xfId="6014"/>
    <cellStyle name="Normal 7 4 2 4 7 2" xfId="6015"/>
    <cellStyle name="Normal 7 4 2 4 7 2 2" xfId="6016"/>
    <cellStyle name="Normal 7 4 2 4 7 3" xfId="6017"/>
    <cellStyle name="Normal 7 4 2 4 8" xfId="6018"/>
    <cellStyle name="Normal 7 4 2 5" xfId="6019"/>
    <cellStyle name="Normal 7 4 2 5 2" xfId="6020"/>
    <cellStyle name="Normal 7 4 2 5 2 2" xfId="6021"/>
    <cellStyle name="Normal 7 4 2 5 2 2 2" xfId="6022"/>
    <cellStyle name="Normal 7 4 2 5 2 3" xfId="6023"/>
    <cellStyle name="Normal 7 4 2 5 3" xfId="6024"/>
    <cellStyle name="Normal 7 4 2 5 3 2" xfId="6025"/>
    <cellStyle name="Normal 7 4 2 5 3 2 2" xfId="6026"/>
    <cellStyle name="Normal 7 4 2 5 3 3" xfId="6027"/>
    <cellStyle name="Normal 7 4 2 5 4" xfId="6028"/>
    <cellStyle name="Normal 7 4 2 5 4 2" xfId="6029"/>
    <cellStyle name="Normal 7 4 2 5 5" xfId="6030"/>
    <cellStyle name="Normal 7 4 2 5 5 2" xfId="6031"/>
    <cellStyle name="Normal 7 4 2 5 6" xfId="6032"/>
    <cellStyle name="Normal 7 4 2 6" xfId="6033"/>
    <cellStyle name="Normal 7 4 2 6 2" xfId="6034"/>
    <cellStyle name="Normal 7 4 2 6 2 2" xfId="6035"/>
    <cellStyle name="Normal 7 4 2 6 3" xfId="6036"/>
    <cellStyle name="Normal 7 4 2 7" xfId="6037"/>
    <cellStyle name="Normal 7 4 2 7 2" xfId="6038"/>
    <cellStyle name="Normal 7 4 2 7 2 2" xfId="6039"/>
    <cellStyle name="Normal 7 4 2 7 3" xfId="6040"/>
    <cellStyle name="Normal 7 4 2 8" xfId="6041"/>
    <cellStyle name="Normal 7 4 2 8 2" xfId="6042"/>
    <cellStyle name="Normal 7 4 2 9" xfId="6043"/>
    <cellStyle name="Normal 7 4 2 9 2" xfId="6044"/>
    <cellStyle name="Normal 7 4 3" xfId="6045"/>
    <cellStyle name="Normal 7 4 3 2" xfId="6046"/>
    <cellStyle name="Normal 7 4 3 2 2" xfId="6047"/>
    <cellStyle name="Normal 7 4 3 2 2 2" xfId="6048"/>
    <cellStyle name="Normal 7 4 3 2 2 2 2" xfId="6049"/>
    <cellStyle name="Normal 7 4 3 2 2 2 2 2" xfId="6050"/>
    <cellStyle name="Normal 7 4 3 2 2 2 3" xfId="6051"/>
    <cellStyle name="Normal 7 4 3 2 2 3" xfId="6052"/>
    <cellStyle name="Normal 7 4 3 2 2 3 2" xfId="6053"/>
    <cellStyle name="Normal 7 4 3 2 2 3 2 2" xfId="6054"/>
    <cellStyle name="Normal 7 4 3 2 2 3 3" xfId="6055"/>
    <cellStyle name="Normal 7 4 3 2 2 4" xfId="6056"/>
    <cellStyle name="Normal 7 4 3 2 2 4 2" xfId="6057"/>
    <cellStyle name="Normal 7 4 3 2 2 5" xfId="6058"/>
    <cellStyle name="Normal 7 4 3 2 2 5 2" xfId="6059"/>
    <cellStyle name="Normal 7 4 3 2 2 6" xfId="6060"/>
    <cellStyle name="Normal 7 4 3 2 3" xfId="6061"/>
    <cellStyle name="Normal 7 4 3 2 3 2" xfId="6062"/>
    <cellStyle name="Normal 7 4 3 2 3 2 2" xfId="6063"/>
    <cellStyle name="Normal 7 4 3 2 3 3" xfId="6064"/>
    <cellStyle name="Normal 7 4 3 2 4" xfId="6065"/>
    <cellStyle name="Normal 7 4 3 2 4 2" xfId="6066"/>
    <cellStyle name="Normal 7 4 3 2 4 2 2" xfId="6067"/>
    <cellStyle name="Normal 7 4 3 2 4 3" xfId="6068"/>
    <cellStyle name="Normal 7 4 3 2 5" xfId="6069"/>
    <cellStyle name="Normal 7 4 3 2 5 2" xfId="6070"/>
    <cellStyle name="Normal 7 4 3 2 6" xfId="6071"/>
    <cellStyle name="Normal 7 4 3 2 6 2" xfId="6072"/>
    <cellStyle name="Normal 7 4 3 2 7" xfId="6073"/>
    <cellStyle name="Normal 7 4 3 3" xfId="6074"/>
    <cellStyle name="Normal 7 4 3 3 2" xfId="6075"/>
    <cellStyle name="Normal 7 4 3 3 2 2" xfId="6076"/>
    <cellStyle name="Normal 7 4 3 3 2 2 2" xfId="6077"/>
    <cellStyle name="Normal 7 4 3 3 2 2 2 2" xfId="6078"/>
    <cellStyle name="Normal 7 4 3 3 2 2 3" xfId="6079"/>
    <cellStyle name="Normal 7 4 3 3 2 3" xfId="6080"/>
    <cellStyle name="Normal 7 4 3 3 2 3 2" xfId="6081"/>
    <cellStyle name="Normal 7 4 3 3 2 3 2 2" xfId="6082"/>
    <cellStyle name="Normal 7 4 3 3 2 3 3" xfId="6083"/>
    <cellStyle name="Normal 7 4 3 3 2 4" xfId="6084"/>
    <cellStyle name="Normal 7 4 3 3 2 4 2" xfId="6085"/>
    <cellStyle name="Normal 7 4 3 3 2 5" xfId="6086"/>
    <cellStyle name="Normal 7 4 3 3 2 5 2" xfId="6087"/>
    <cellStyle name="Normal 7 4 3 3 2 6" xfId="6088"/>
    <cellStyle name="Normal 7 4 3 3 3" xfId="6089"/>
    <cellStyle name="Normal 7 4 3 3 3 2" xfId="6090"/>
    <cellStyle name="Normal 7 4 3 3 3 2 2" xfId="6091"/>
    <cellStyle name="Normal 7 4 3 3 3 3" xfId="6092"/>
    <cellStyle name="Normal 7 4 3 3 4" xfId="6093"/>
    <cellStyle name="Normal 7 4 3 3 4 2" xfId="6094"/>
    <cellStyle name="Normal 7 4 3 3 4 2 2" xfId="6095"/>
    <cellStyle name="Normal 7 4 3 3 4 3" xfId="6096"/>
    <cellStyle name="Normal 7 4 3 3 5" xfId="6097"/>
    <cellStyle name="Normal 7 4 3 3 5 2" xfId="6098"/>
    <cellStyle name="Normal 7 4 3 3 6" xfId="6099"/>
    <cellStyle name="Normal 7 4 3 3 6 2" xfId="6100"/>
    <cellStyle name="Normal 7 4 3 3 7" xfId="6101"/>
    <cellStyle name="Normal 7 4 3 4" xfId="6102"/>
    <cellStyle name="Normal 7 4 3 4 2" xfId="6103"/>
    <cellStyle name="Normal 7 4 3 4 2 2" xfId="6104"/>
    <cellStyle name="Normal 7 4 3 4 2 2 2" xfId="6105"/>
    <cellStyle name="Normal 7 4 3 4 2 3" xfId="6106"/>
    <cellStyle name="Normal 7 4 3 4 3" xfId="6107"/>
    <cellStyle name="Normal 7 4 3 4 3 2" xfId="6108"/>
    <cellStyle name="Normal 7 4 3 4 3 2 2" xfId="6109"/>
    <cellStyle name="Normal 7 4 3 4 3 3" xfId="6110"/>
    <cellStyle name="Normal 7 4 3 4 4" xfId="6111"/>
    <cellStyle name="Normal 7 4 3 4 4 2" xfId="6112"/>
    <cellStyle name="Normal 7 4 3 4 5" xfId="6113"/>
    <cellStyle name="Normal 7 4 3 4 5 2" xfId="6114"/>
    <cellStyle name="Normal 7 4 3 4 6" xfId="6115"/>
    <cellStyle name="Normal 7 4 3 5" xfId="6116"/>
    <cellStyle name="Normal 7 4 3 5 2" xfId="6117"/>
    <cellStyle name="Normal 7 4 3 5 2 2" xfId="6118"/>
    <cellStyle name="Normal 7 4 3 5 3" xfId="6119"/>
    <cellStyle name="Normal 7 4 3 6" xfId="6120"/>
    <cellStyle name="Normal 7 4 3 6 2" xfId="6121"/>
    <cellStyle name="Normal 7 4 3 6 2 2" xfId="6122"/>
    <cellStyle name="Normal 7 4 3 6 3" xfId="6123"/>
    <cellStyle name="Normal 7 4 3 7" xfId="6124"/>
    <cellStyle name="Normal 7 4 3 7 2" xfId="6125"/>
    <cellStyle name="Normal 7 4 3 8" xfId="6126"/>
    <cellStyle name="Normal 7 4 3 8 2" xfId="6127"/>
    <cellStyle name="Normal 7 4 3 9" xfId="6128"/>
    <cellStyle name="Normal 7 4 4" xfId="6129"/>
    <cellStyle name="Normal 7 4 4 2" xfId="6130"/>
    <cellStyle name="Normal 7 4 4 2 2" xfId="6131"/>
    <cellStyle name="Normal 7 4 4 2 2 2" xfId="6132"/>
    <cellStyle name="Normal 7 4 4 2 2 2 2" xfId="6133"/>
    <cellStyle name="Normal 7 4 4 2 2 3" xfId="6134"/>
    <cellStyle name="Normal 7 4 4 2 3" xfId="6135"/>
    <cellStyle name="Normal 7 4 4 2 3 2" xfId="6136"/>
    <cellStyle name="Normal 7 4 4 2 3 2 2" xfId="6137"/>
    <cellStyle name="Normal 7 4 4 2 3 3" xfId="6138"/>
    <cellStyle name="Normal 7 4 4 2 4" xfId="6139"/>
    <cellStyle name="Normal 7 4 4 2 4 2" xfId="6140"/>
    <cellStyle name="Normal 7 4 4 2 5" xfId="6141"/>
    <cellStyle name="Normal 7 4 4 2 5 2" xfId="6142"/>
    <cellStyle name="Normal 7 4 4 2 6" xfId="6143"/>
    <cellStyle name="Normal 7 4 4 3" xfId="6144"/>
    <cellStyle name="Normal 7 4 4 3 2" xfId="6145"/>
    <cellStyle name="Normal 7 4 4 3 2 2" xfId="6146"/>
    <cellStyle name="Normal 7 4 4 3 3" xfId="6147"/>
    <cellStyle name="Normal 7 4 4 4" xfId="6148"/>
    <cellStyle name="Normal 7 4 4 4 2" xfId="6149"/>
    <cellStyle name="Normal 7 4 4 4 2 2" xfId="6150"/>
    <cellStyle name="Normal 7 4 4 4 3" xfId="6151"/>
    <cellStyle name="Normal 7 4 4 5" xfId="6152"/>
    <cellStyle name="Normal 7 4 4 5 2" xfId="6153"/>
    <cellStyle name="Normal 7 4 4 6" xfId="6154"/>
    <cellStyle name="Normal 7 4 4 6 2" xfId="6155"/>
    <cellStyle name="Normal 7 4 4 7" xfId="6156"/>
    <cellStyle name="Normal 7 4 5" xfId="6157"/>
    <cellStyle name="Normal 7 4 5 2" xfId="6158"/>
    <cellStyle name="Normal 7 4 5 2 2" xfId="6159"/>
    <cellStyle name="Normal 7 4 5 2 2 2" xfId="6160"/>
    <cellStyle name="Normal 7 4 5 2 2 2 2" xfId="6161"/>
    <cellStyle name="Normal 7 4 5 2 2 3" xfId="6162"/>
    <cellStyle name="Normal 7 4 5 2 3" xfId="6163"/>
    <cellStyle name="Normal 7 4 5 2 3 2" xfId="6164"/>
    <cellStyle name="Normal 7 4 5 2 3 2 2" xfId="6165"/>
    <cellStyle name="Normal 7 4 5 2 3 3" xfId="6166"/>
    <cellStyle name="Normal 7 4 5 2 4" xfId="6167"/>
    <cellStyle name="Normal 7 4 5 2 4 2" xfId="6168"/>
    <cellStyle name="Normal 7 4 5 2 5" xfId="6169"/>
    <cellStyle name="Normal 7 4 5 2 5 2" xfId="6170"/>
    <cellStyle name="Normal 7 4 5 2 6" xfId="6171"/>
    <cellStyle name="Normal 7 4 5 3" xfId="6172"/>
    <cellStyle name="Normal 7 4 5 3 2" xfId="6173"/>
    <cellStyle name="Normal 7 4 5 3 2 2" xfId="6174"/>
    <cellStyle name="Normal 7 4 5 3 3" xfId="6175"/>
    <cellStyle name="Normal 7 4 5 4" xfId="6176"/>
    <cellStyle name="Normal 7 4 5 4 2" xfId="6177"/>
    <cellStyle name="Normal 7 4 5 4 2 2" xfId="6178"/>
    <cellStyle name="Normal 7 4 5 4 3" xfId="6179"/>
    <cellStyle name="Normal 7 4 5 5" xfId="6180"/>
    <cellStyle name="Normal 7 4 5 5 2" xfId="6181"/>
    <cellStyle name="Normal 7 4 5 6" xfId="6182"/>
    <cellStyle name="Normal 7 4 5 6 2" xfId="6183"/>
    <cellStyle name="Normal 7 4 5 7" xfId="6184"/>
    <cellStyle name="Normal 7 4 6" xfId="6185"/>
    <cellStyle name="Normal 7 4 6 2" xfId="6186"/>
    <cellStyle name="Normal 7 4 6 2 2" xfId="6187"/>
    <cellStyle name="Normal 7 4 6 2 2 2" xfId="6188"/>
    <cellStyle name="Normal 7 4 6 2 3" xfId="6189"/>
    <cellStyle name="Normal 7 4 6 3" xfId="6190"/>
    <cellStyle name="Normal 7 4 6 3 2" xfId="6191"/>
    <cellStyle name="Normal 7 4 6 3 2 2" xfId="6192"/>
    <cellStyle name="Normal 7 4 6 3 3" xfId="6193"/>
    <cellStyle name="Normal 7 4 6 4" xfId="6194"/>
    <cellStyle name="Normal 7 4 6 4 2" xfId="6195"/>
    <cellStyle name="Normal 7 4 6 5" xfId="6196"/>
    <cellStyle name="Normal 7 4 6 5 2" xfId="6197"/>
    <cellStyle name="Normal 7 4 6 6" xfId="6198"/>
    <cellStyle name="Normal 7 4 7" xfId="6199"/>
    <cellStyle name="Normal 7 4 7 2" xfId="6200"/>
    <cellStyle name="Normal 7 4 7 2 2" xfId="6201"/>
    <cellStyle name="Normal 7 4 7 3" xfId="6202"/>
    <cellStyle name="Normal 7 4 8" xfId="6203"/>
    <cellStyle name="Normal 7 4 8 2" xfId="6204"/>
    <cellStyle name="Normal 7 4 8 2 2" xfId="6205"/>
    <cellStyle name="Normal 7 4 8 3" xfId="6206"/>
    <cellStyle name="Normal 7 4 9" xfId="6207"/>
    <cellStyle name="Normal 7 4 9 2" xfId="6208"/>
    <cellStyle name="Normal 7 5" xfId="6209"/>
    <cellStyle name="Normal 7 5 2" xfId="6210"/>
    <cellStyle name="Normal 7 5 2 2" xfId="6211"/>
    <cellStyle name="Normal 7 5 2 2 2" xfId="6212"/>
    <cellStyle name="Normal 7 5 2 2 2 2" xfId="6213"/>
    <cellStyle name="Normal 7 5 2 2 2 2 2" xfId="6214"/>
    <cellStyle name="Normal 7 5 2 2 2 3" xfId="6215"/>
    <cellStyle name="Normal 7 5 2 2 3" xfId="6216"/>
    <cellStyle name="Normal 7 5 2 2 3 2" xfId="6217"/>
    <cellStyle name="Normal 7 5 2 2 3 2 2" xfId="6218"/>
    <cellStyle name="Normal 7 5 2 2 3 3" xfId="6219"/>
    <cellStyle name="Normal 7 5 2 2 4" xfId="6220"/>
    <cellStyle name="Normal 7 5 2 2 4 2" xfId="6221"/>
    <cellStyle name="Normal 7 5 2 2 5" xfId="6222"/>
    <cellStyle name="Normal 7 5 2 2 5 2" xfId="6223"/>
    <cellStyle name="Normal 7 5 2 2 6" xfId="6224"/>
    <cellStyle name="Normal 7 5 2 3" xfId="6225"/>
    <cellStyle name="Normal 7 5 2 3 2" xfId="6226"/>
    <cellStyle name="Normal 7 5 2 3 2 2" xfId="6227"/>
    <cellStyle name="Normal 7 5 2 3 3" xfId="6228"/>
    <cellStyle name="Normal 7 5 2 4" xfId="6229"/>
    <cellStyle name="Normal 7 5 2 4 2" xfId="6230"/>
    <cellStyle name="Normal 7 5 2 4 2 2" xfId="6231"/>
    <cellStyle name="Normal 7 5 2 4 3" xfId="6232"/>
    <cellStyle name="Normal 7 5 2 5" xfId="6233"/>
    <cellStyle name="Normal 7 5 2 5 2" xfId="6234"/>
    <cellStyle name="Normal 7 5 2 6" xfId="6235"/>
    <cellStyle name="Normal 7 5 2 6 2" xfId="6236"/>
    <cellStyle name="Normal 7 5 2 7" xfId="6237"/>
    <cellStyle name="Normal 7 5 3" xfId="6238"/>
    <cellStyle name="Normal 7 5 3 2" xfId="6239"/>
    <cellStyle name="Normal 7 5 3 2 2" xfId="6240"/>
    <cellStyle name="Normal 7 5 3 2 2 2" xfId="6241"/>
    <cellStyle name="Normal 7 5 3 2 2 2 2" xfId="6242"/>
    <cellStyle name="Normal 7 5 3 2 2 3" xfId="6243"/>
    <cellStyle name="Normal 7 5 3 2 3" xfId="6244"/>
    <cellStyle name="Normal 7 5 3 2 3 2" xfId="6245"/>
    <cellStyle name="Normal 7 5 3 2 3 2 2" xfId="6246"/>
    <cellStyle name="Normal 7 5 3 2 3 3" xfId="6247"/>
    <cellStyle name="Normal 7 5 3 2 4" xfId="6248"/>
    <cellStyle name="Normal 7 5 3 2 4 2" xfId="6249"/>
    <cellStyle name="Normal 7 5 3 2 5" xfId="6250"/>
    <cellStyle name="Normal 7 5 3 2 5 2" xfId="6251"/>
    <cellStyle name="Normal 7 5 3 2 6" xfId="6252"/>
    <cellStyle name="Normal 7 5 3 3" xfId="6253"/>
    <cellStyle name="Normal 7 5 3 3 2" xfId="6254"/>
    <cellStyle name="Normal 7 5 3 3 2 2" xfId="6255"/>
    <cellStyle name="Normal 7 5 3 3 3" xfId="6256"/>
    <cellStyle name="Normal 7 5 3 4" xfId="6257"/>
    <cellStyle name="Normal 7 5 3 4 2" xfId="6258"/>
    <cellStyle name="Normal 7 5 3 4 2 2" xfId="6259"/>
    <cellStyle name="Normal 7 5 3 4 3" xfId="6260"/>
    <cellStyle name="Normal 7 5 3 5" xfId="6261"/>
    <cellStyle name="Normal 7 5 3 5 2" xfId="6262"/>
    <cellStyle name="Normal 7 5 3 6" xfId="6263"/>
    <cellStyle name="Normal 7 5 3 6 2" xfId="6264"/>
    <cellStyle name="Normal 7 5 3 7" xfId="6265"/>
    <cellStyle name="Normal 7 5 4" xfId="6266"/>
    <cellStyle name="Normal 7 5 4 2" xfId="6267"/>
    <cellStyle name="Normal 7 5 4 2 2" xfId="6268"/>
    <cellStyle name="Normal 7 5 4 2 2 2" xfId="6269"/>
    <cellStyle name="Normal 7 5 4 2 3" xfId="6270"/>
    <cellStyle name="Normal 7 5 4 3" xfId="6271"/>
    <cellStyle name="Normal 7 5 4 3 2" xfId="6272"/>
    <cellStyle name="Normal 7 5 4 3 2 2" xfId="6273"/>
    <cellStyle name="Normal 7 5 4 3 3" xfId="6274"/>
    <cellStyle name="Normal 7 5 4 4" xfId="6275"/>
    <cellStyle name="Normal 7 5 4 4 2" xfId="6276"/>
    <cellStyle name="Normal 7 5 4 5" xfId="6277"/>
    <cellStyle name="Normal 7 5 4 5 2" xfId="6278"/>
    <cellStyle name="Normal 7 5 4 6" xfId="6279"/>
    <cellStyle name="Normal 7 5 5" xfId="6280"/>
    <cellStyle name="Normal 7 5 5 2" xfId="6281"/>
    <cellStyle name="Normal 7 5 5 2 2" xfId="6282"/>
    <cellStyle name="Normal 7 5 5 3" xfId="6283"/>
    <cellStyle name="Normal 7 5 6" xfId="6284"/>
    <cellStyle name="Normal 7 5 6 2" xfId="6285"/>
    <cellStyle name="Normal 7 5 6 2 2" xfId="6286"/>
    <cellStyle name="Normal 7 5 6 3" xfId="6287"/>
    <cellStyle name="Normal 7 5 7" xfId="6288"/>
    <cellStyle name="Normal 7 5 7 2" xfId="6289"/>
    <cellStyle name="Normal 7 5 8" xfId="6290"/>
    <cellStyle name="Normal 7 5 8 2" xfId="6291"/>
    <cellStyle name="Normal 7 5 9" xfId="6292"/>
    <cellStyle name="Normal 7 6" xfId="6293"/>
    <cellStyle name="Normal 7 6 2" xfId="6294"/>
    <cellStyle name="Normal 7 6 2 2" xfId="6295"/>
    <cellStyle name="Normal 7 6 2 2 2" xfId="6296"/>
    <cellStyle name="Normal 7 6 2 2 2 2" xfId="6297"/>
    <cellStyle name="Normal 7 6 2 2 3" xfId="6298"/>
    <cellStyle name="Normal 7 6 2 3" xfId="6299"/>
    <cellStyle name="Normal 7 6 2 3 2" xfId="6300"/>
    <cellStyle name="Normal 7 6 2 3 2 2" xfId="6301"/>
    <cellStyle name="Normal 7 6 2 3 3" xfId="6302"/>
    <cellStyle name="Normal 7 6 2 4" xfId="6303"/>
    <cellStyle name="Normal 7 6 2 4 2" xfId="6304"/>
    <cellStyle name="Normal 7 6 2 5" xfId="6305"/>
    <cellStyle name="Normal 7 6 2 5 2" xfId="6306"/>
    <cellStyle name="Normal 7 6 2 6" xfId="6307"/>
    <cellStyle name="Normal 7 6 3" xfId="6308"/>
    <cellStyle name="Normal 7 6 3 2" xfId="6309"/>
    <cellStyle name="Normal 7 6 3 2 2" xfId="6310"/>
    <cellStyle name="Normal 7 6 3 3" xfId="6311"/>
    <cellStyle name="Normal 7 6 4" xfId="6312"/>
    <cellStyle name="Normal 7 6 4 2" xfId="6313"/>
    <cellStyle name="Normal 7 6 4 2 2" xfId="6314"/>
    <cellStyle name="Normal 7 6 4 3" xfId="6315"/>
    <cellStyle name="Normal 7 6 5" xfId="6316"/>
    <cellStyle name="Normal 7 6 5 2" xfId="6317"/>
    <cellStyle name="Normal 7 6 6" xfId="6318"/>
    <cellStyle name="Normal 7 6 6 2" xfId="6319"/>
    <cellStyle name="Normal 7 6 7" xfId="6320"/>
    <cellStyle name="Normal 7 7" xfId="6321"/>
    <cellStyle name="Normal 7 7 2" xfId="6322"/>
    <cellStyle name="Normal 7 7 2 2" xfId="6323"/>
    <cellStyle name="Normal 7 7 2 2 2" xfId="6324"/>
    <cellStyle name="Normal 7 7 2 2 2 2" xfId="6325"/>
    <cellStyle name="Normal 7 7 2 2 3" xfId="6326"/>
    <cellStyle name="Normal 7 7 2 3" xfId="6327"/>
    <cellStyle name="Normal 7 7 2 3 2" xfId="6328"/>
    <cellStyle name="Normal 7 7 2 3 2 2" xfId="6329"/>
    <cellStyle name="Normal 7 7 2 3 3" xfId="6330"/>
    <cellStyle name="Normal 7 7 2 4" xfId="6331"/>
    <cellStyle name="Normal 7 7 2 4 2" xfId="6332"/>
    <cellStyle name="Normal 7 7 2 5" xfId="6333"/>
    <cellStyle name="Normal 7 7 2 5 2" xfId="6334"/>
    <cellStyle name="Normal 7 7 2 6" xfId="6335"/>
    <cellStyle name="Normal 7 7 3" xfId="6336"/>
    <cellStyle name="Normal 7 7 3 2" xfId="6337"/>
    <cellStyle name="Normal 7 7 3 2 2" xfId="6338"/>
    <cellStyle name="Normal 7 7 3 3" xfId="6339"/>
    <cellStyle name="Normal 7 7 4" xfId="6340"/>
    <cellStyle name="Normal 7 7 4 2" xfId="6341"/>
    <cellStyle name="Normal 7 7 4 2 2" xfId="6342"/>
    <cellStyle name="Normal 7 7 4 3" xfId="6343"/>
    <cellStyle name="Normal 7 7 5" xfId="6344"/>
    <cellStyle name="Normal 7 7 5 2" xfId="6345"/>
    <cellStyle name="Normal 7 7 6" xfId="6346"/>
    <cellStyle name="Normal 7 7 6 2" xfId="6347"/>
    <cellStyle name="Normal 7 7 7" xfId="6348"/>
    <cellStyle name="Normal 7 8" xfId="6349"/>
    <cellStyle name="Normal 7 8 2" xfId="6350"/>
    <cellStyle name="Normal 7 8 2 2" xfId="6351"/>
    <cellStyle name="Normal 7 8 2 2 2" xfId="6352"/>
    <cellStyle name="Normal 7 8 2 3" xfId="6353"/>
    <cellStyle name="Normal 7 8 3" xfId="6354"/>
    <cellStyle name="Normal 7 8 3 2" xfId="6355"/>
    <cellStyle name="Normal 7 8 3 2 2" xfId="6356"/>
    <cellStyle name="Normal 7 8 3 3" xfId="6357"/>
    <cellStyle name="Normal 7 8 4" xfId="6358"/>
    <cellStyle name="Normal 7 8 4 2" xfId="6359"/>
    <cellStyle name="Normal 7 8 5" xfId="6360"/>
    <cellStyle name="Normal 7 8 5 2" xfId="6361"/>
    <cellStyle name="Normal 7 8 6" xfId="6362"/>
    <cellStyle name="Normal 7 9" xfId="6363"/>
    <cellStyle name="Normal 7 9 2" xfId="6364"/>
    <cellStyle name="Normal 7 9 2 2" xfId="6365"/>
    <cellStyle name="Normal 7 9 2 2 2" xfId="6366"/>
    <cellStyle name="Normal 7 9 2 3" xfId="6367"/>
    <cellStyle name="Normal 7 9 3" xfId="6368"/>
    <cellStyle name="Normal 7 9 3 2" xfId="6369"/>
    <cellStyle name="Normal 7 9 3 2 2" xfId="6370"/>
    <cellStyle name="Normal 7 9 3 3" xfId="6371"/>
    <cellStyle name="Normal 7 9 4" xfId="6372"/>
    <cellStyle name="Normal 7 9 4 2" xfId="6373"/>
    <cellStyle name="Normal 7 9 5" xfId="6374"/>
    <cellStyle name="Normal 7 9 5 2" xfId="6375"/>
    <cellStyle name="Normal 7 9 6" xfId="6376"/>
    <cellStyle name="Normal 7_BMT Performance Measures for ADM Review" xfId="6377"/>
    <cellStyle name="Normal 8" xfId="6378"/>
    <cellStyle name="Normal 8 10" xfId="6379"/>
    <cellStyle name="Normal 8 10 2" xfId="6380"/>
    <cellStyle name="Normal 8 10 2 2" xfId="6381"/>
    <cellStyle name="Normal 8 10 3" xfId="6382"/>
    <cellStyle name="Normal 8 11" xfId="6383"/>
    <cellStyle name="Normal 8 11 2" xfId="6384"/>
    <cellStyle name="Normal 8 12" xfId="6385"/>
    <cellStyle name="Normal 8 12 2" xfId="6386"/>
    <cellStyle name="Normal 8 13" xfId="6387"/>
    <cellStyle name="Normal 8 13 2" xfId="6388"/>
    <cellStyle name="Normal 8 14" xfId="6389"/>
    <cellStyle name="Normal 8 2" xfId="6390"/>
    <cellStyle name="Normal 8 2 10" xfId="6391"/>
    <cellStyle name="Normal 8 2 10 2" xfId="6392"/>
    <cellStyle name="Normal 8 2 11" xfId="6393"/>
    <cellStyle name="Normal 8 2 11 2" xfId="6394"/>
    <cellStyle name="Normal 8 2 12" xfId="6395"/>
    <cellStyle name="Normal 8 2 12 2" xfId="6396"/>
    <cellStyle name="Normal 8 2 13" xfId="6397"/>
    <cellStyle name="Normal 8 2 2" xfId="6398"/>
    <cellStyle name="Normal 8 2 2 10" xfId="6399"/>
    <cellStyle name="Normal 8 2 2 2" xfId="6400"/>
    <cellStyle name="Normal 8 2 2 2 2" xfId="6401"/>
    <cellStyle name="Normal 8 2 2 2 2 2" xfId="6402"/>
    <cellStyle name="Normal 8 2 2 2 2 2 2" xfId="6403"/>
    <cellStyle name="Normal 8 2 2 2 2 2 2 2" xfId="6404"/>
    <cellStyle name="Normal 8 2 2 2 2 2 3" xfId="6405"/>
    <cellStyle name="Normal 8 2 2 2 2 3" xfId="6406"/>
    <cellStyle name="Normal 8 2 2 2 2 3 2" xfId="6407"/>
    <cellStyle name="Normal 8 2 2 2 2 3 2 2" xfId="6408"/>
    <cellStyle name="Normal 8 2 2 2 2 3 3" xfId="6409"/>
    <cellStyle name="Normal 8 2 2 2 2 4" xfId="6410"/>
    <cellStyle name="Normal 8 2 2 2 2 4 2" xfId="6411"/>
    <cellStyle name="Normal 8 2 2 2 2 5" xfId="6412"/>
    <cellStyle name="Normal 8 2 2 2 2 5 2" xfId="6413"/>
    <cellStyle name="Normal 8 2 2 2 2 6" xfId="6414"/>
    <cellStyle name="Normal 8 2 2 2 3" xfId="6415"/>
    <cellStyle name="Normal 8 2 2 2 3 2" xfId="6416"/>
    <cellStyle name="Normal 8 2 2 2 3 2 2" xfId="6417"/>
    <cellStyle name="Normal 8 2 2 2 3 3" xfId="6418"/>
    <cellStyle name="Normal 8 2 2 2 4" xfId="6419"/>
    <cellStyle name="Normal 8 2 2 2 4 2" xfId="6420"/>
    <cellStyle name="Normal 8 2 2 2 4 2 2" xfId="6421"/>
    <cellStyle name="Normal 8 2 2 2 4 3" xfId="6422"/>
    <cellStyle name="Normal 8 2 2 2 5" xfId="6423"/>
    <cellStyle name="Normal 8 2 2 2 5 2" xfId="6424"/>
    <cellStyle name="Normal 8 2 2 2 6" xfId="6425"/>
    <cellStyle name="Normal 8 2 2 2 6 2" xfId="6426"/>
    <cellStyle name="Normal 8 2 2 2 7" xfId="6427"/>
    <cellStyle name="Normal 8 2 2 3" xfId="6428"/>
    <cellStyle name="Normal 8 2 2 3 2" xfId="6429"/>
    <cellStyle name="Normal 8 2 2 3 2 2" xfId="6430"/>
    <cellStyle name="Normal 8 2 2 3 2 2 2" xfId="6431"/>
    <cellStyle name="Normal 8 2 2 3 2 2 2 2" xfId="6432"/>
    <cellStyle name="Normal 8 2 2 3 2 2 3" xfId="6433"/>
    <cellStyle name="Normal 8 2 2 3 2 3" xfId="6434"/>
    <cellStyle name="Normal 8 2 2 3 2 3 2" xfId="6435"/>
    <cellStyle name="Normal 8 2 2 3 2 3 2 2" xfId="6436"/>
    <cellStyle name="Normal 8 2 2 3 2 3 3" xfId="6437"/>
    <cellStyle name="Normal 8 2 2 3 2 4" xfId="6438"/>
    <cellStyle name="Normal 8 2 2 3 2 4 2" xfId="6439"/>
    <cellStyle name="Normal 8 2 2 3 2 5" xfId="6440"/>
    <cellStyle name="Normal 8 2 2 3 2 5 2" xfId="6441"/>
    <cellStyle name="Normal 8 2 2 3 2 6" xfId="6442"/>
    <cellStyle name="Normal 8 2 2 3 3" xfId="6443"/>
    <cellStyle name="Normal 8 2 2 3 3 2" xfId="6444"/>
    <cellStyle name="Normal 8 2 2 3 3 2 2" xfId="6445"/>
    <cellStyle name="Normal 8 2 2 3 3 3" xfId="6446"/>
    <cellStyle name="Normal 8 2 2 3 4" xfId="6447"/>
    <cellStyle name="Normal 8 2 2 3 4 2" xfId="6448"/>
    <cellStyle name="Normal 8 2 2 3 4 2 2" xfId="6449"/>
    <cellStyle name="Normal 8 2 2 3 4 3" xfId="6450"/>
    <cellStyle name="Normal 8 2 2 3 5" xfId="6451"/>
    <cellStyle name="Normal 8 2 2 3 5 2" xfId="6452"/>
    <cellStyle name="Normal 8 2 2 3 6" xfId="6453"/>
    <cellStyle name="Normal 8 2 2 3 6 2" xfId="6454"/>
    <cellStyle name="Normal 8 2 2 3 7" xfId="6455"/>
    <cellStyle name="Normal 8 2 2 4" xfId="6456"/>
    <cellStyle name="Normal 8 2 2 4 2" xfId="6457"/>
    <cellStyle name="Normal 8 2 2 4 2 2" xfId="6458"/>
    <cellStyle name="Normal 8 2 2 4 2 2 2" xfId="6459"/>
    <cellStyle name="Normal 8 2 2 4 2 3" xfId="6460"/>
    <cellStyle name="Normal 8 2 2 4 3" xfId="6461"/>
    <cellStyle name="Normal 8 2 2 4 3 2" xfId="6462"/>
    <cellStyle name="Normal 8 2 2 4 3 2 2" xfId="6463"/>
    <cellStyle name="Normal 8 2 2 4 3 3" xfId="6464"/>
    <cellStyle name="Normal 8 2 2 4 4" xfId="6465"/>
    <cellStyle name="Normal 8 2 2 4 4 2" xfId="6466"/>
    <cellStyle name="Normal 8 2 2 4 5" xfId="6467"/>
    <cellStyle name="Normal 8 2 2 4 5 2" xfId="6468"/>
    <cellStyle name="Normal 8 2 2 4 6" xfId="6469"/>
    <cellStyle name="Normal 8 2 2 5" xfId="6470"/>
    <cellStyle name="Normal 8 2 2 5 2" xfId="6471"/>
    <cellStyle name="Normal 8 2 2 5 2 2" xfId="6472"/>
    <cellStyle name="Normal 8 2 2 5 2 2 2" xfId="6473"/>
    <cellStyle name="Normal 8 2 2 5 2 3" xfId="6474"/>
    <cellStyle name="Normal 8 2 2 5 3" xfId="6475"/>
    <cellStyle name="Normal 8 2 2 5 3 2" xfId="6476"/>
    <cellStyle name="Normal 8 2 2 5 3 2 2" xfId="6477"/>
    <cellStyle name="Normal 8 2 2 5 3 3" xfId="6478"/>
    <cellStyle name="Normal 8 2 2 5 4" xfId="6479"/>
    <cellStyle name="Normal 8 2 2 5 4 2" xfId="6480"/>
    <cellStyle name="Normal 8 2 2 5 5" xfId="6481"/>
    <cellStyle name="Normal 8 2 2 5 5 2" xfId="6482"/>
    <cellStyle name="Normal 8 2 2 5 6" xfId="6483"/>
    <cellStyle name="Normal 8 2 2 6" xfId="6484"/>
    <cellStyle name="Normal 8 2 2 6 2" xfId="6485"/>
    <cellStyle name="Normal 8 2 2 6 2 2" xfId="6486"/>
    <cellStyle name="Normal 8 2 2 6 3" xfId="6487"/>
    <cellStyle name="Normal 8 2 2 7" xfId="6488"/>
    <cellStyle name="Normal 8 2 2 7 2" xfId="6489"/>
    <cellStyle name="Normal 8 2 2 7 2 2" xfId="6490"/>
    <cellStyle name="Normal 8 2 2 7 3" xfId="6491"/>
    <cellStyle name="Normal 8 2 2 8" xfId="6492"/>
    <cellStyle name="Normal 8 2 2 8 2" xfId="6493"/>
    <cellStyle name="Normal 8 2 2 9" xfId="6494"/>
    <cellStyle name="Normal 8 2 2 9 2" xfId="6495"/>
    <cellStyle name="Normal 8 2 3" xfId="6496"/>
    <cellStyle name="Normal 8 2 3 2" xfId="6497"/>
    <cellStyle name="Normal 8 2 3 2 2" xfId="6498"/>
    <cellStyle name="Normal 8 2 3 2 2 2" xfId="6499"/>
    <cellStyle name="Normal 8 2 3 2 2 2 2" xfId="6500"/>
    <cellStyle name="Normal 8 2 3 2 2 2 2 2" xfId="6501"/>
    <cellStyle name="Normal 8 2 3 2 2 2 3" xfId="6502"/>
    <cellStyle name="Normal 8 2 3 2 2 3" xfId="6503"/>
    <cellStyle name="Normal 8 2 3 2 2 3 2" xfId="6504"/>
    <cellStyle name="Normal 8 2 3 2 2 3 2 2" xfId="6505"/>
    <cellStyle name="Normal 8 2 3 2 2 3 3" xfId="6506"/>
    <cellStyle name="Normal 8 2 3 2 2 4" xfId="6507"/>
    <cellStyle name="Normal 8 2 3 2 2 4 2" xfId="6508"/>
    <cellStyle name="Normal 8 2 3 2 2 5" xfId="6509"/>
    <cellStyle name="Normal 8 2 3 2 2 5 2" xfId="6510"/>
    <cellStyle name="Normal 8 2 3 2 2 6" xfId="6511"/>
    <cellStyle name="Normal 8 2 3 2 3" xfId="6512"/>
    <cellStyle name="Normal 8 2 3 2 3 2" xfId="6513"/>
    <cellStyle name="Normal 8 2 3 2 3 2 2" xfId="6514"/>
    <cellStyle name="Normal 8 2 3 2 3 3" xfId="6515"/>
    <cellStyle name="Normal 8 2 3 2 4" xfId="6516"/>
    <cellStyle name="Normal 8 2 3 2 4 2" xfId="6517"/>
    <cellStyle name="Normal 8 2 3 2 4 2 2" xfId="6518"/>
    <cellStyle name="Normal 8 2 3 2 4 3" xfId="6519"/>
    <cellStyle name="Normal 8 2 3 2 5" xfId="6520"/>
    <cellStyle name="Normal 8 2 3 2 5 2" xfId="6521"/>
    <cellStyle name="Normal 8 2 3 2 6" xfId="6522"/>
    <cellStyle name="Normal 8 2 3 2 6 2" xfId="6523"/>
    <cellStyle name="Normal 8 2 3 2 7" xfId="6524"/>
    <cellStyle name="Normal 8 2 3 3" xfId="6525"/>
    <cellStyle name="Normal 8 2 3 3 2" xfId="6526"/>
    <cellStyle name="Normal 8 2 3 3 2 2" xfId="6527"/>
    <cellStyle name="Normal 8 2 3 3 2 2 2" xfId="6528"/>
    <cellStyle name="Normal 8 2 3 3 2 2 2 2" xfId="6529"/>
    <cellStyle name="Normal 8 2 3 3 2 2 3" xfId="6530"/>
    <cellStyle name="Normal 8 2 3 3 2 3" xfId="6531"/>
    <cellStyle name="Normal 8 2 3 3 2 3 2" xfId="6532"/>
    <cellStyle name="Normal 8 2 3 3 2 3 2 2" xfId="6533"/>
    <cellStyle name="Normal 8 2 3 3 2 3 3" xfId="6534"/>
    <cellStyle name="Normal 8 2 3 3 2 4" xfId="6535"/>
    <cellStyle name="Normal 8 2 3 3 2 4 2" xfId="6536"/>
    <cellStyle name="Normal 8 2 3 3 2 5" xfId="6537"/>
    <cellStyle name="Normal 8 2 3 3 2 5 2" xfId="6538"/>
    <cellStyle name="Normal 8 2 3 3 2 6" xfId="6539"/>
    <cellStyle name="Normal 8 2 3 3 3" xfId="6540"/>
    <cellStyle name="Normal 8 2 3 3 3 2" xfId="6541"/>
    <cellStyle name="Normal 8 2 3 3 3 2 2" xfId="6542"/>
    <cellStyle name="Normal 8 2 3 3 3 3" xfId="6543"/>
    <cellStyle name="Normal 8 2 3 3 4" xfId="6544"/>
    <cellStyle name="Normal 8 2 3 3 4 2" xfId="6545"/>
    <cellStyle name="Normal 8 2 3 3 4 2 2" xfId="6546"/>
    <cellStyle name="Normal 8 2 3 3 4 3" xfId="6547"/>
    <cellStyle name="Normal 8 2 3 3 5" xfId="6548"/>
    <cellStyle name="Normal 8 2 3 3 5 2" xfId="6549"/>
    <cellStyle name="Normal 8 2 3 3 6" xfId="6550"/>
    <cellStyle name="Normal 8 2 3 3 6 2" xfId="6551"/>
    <cellStyle name="Normal 8 2 3 3 7" xfId="6552"/>
    <cellStyle name="Normal 8 2 3 4" xfId="6553"/>
    <cellStyle name="Normal 8 2 3 4 2" xfId="6554"/>
    <cellStyle name="Normal 8 2 3 4 2 2" xfId="6555"/>
    <cellStyle name="Normal 8 2 3 4 2 2 2" xfId="6556"/>
    <cellStyle name="Normal 8 2 3 4 2 3" xfId="6557"/>
    <cellStyle name="Normal 8 2 3 4 3" xfId="6558"/>
    <cellStyle name="Normal 8 2 3 4 3 2" xfId="6559"/>
    <cellStyle name="Normal 8 2 3 4 3 2 2" xfId="6560"/>
    <cellStyle name="Normal 8 2 3 4 3 3" xfId="6561"/>
    <cellStyle name="Normal 8 2 3 4 4" xfId="6562"/>
    <cellStyle name="Normal 8 2 3 4 4 2" xfId="6563"/>
    <cellStyle name="Normal 8 2 3 4 5" xfId="6564"/>
    <cellStyle name="Normal 8 2 3 4 5 2" xfId="6565"/>
    <cellStyle name="Normal 8 2 3 4 6" xfId="6566"/>
    <cellStyle name="Normal 8 2 3 5" xfId="6567"/>
    <cellStyle name="Normal 8 2 3 5 2" xfId="6568"/>
    <cellStyle name="Normal 8 2 3 5 2 2" xfId="6569"/>
    <cellStyle name="Normal 8 2 3 5 3" xfId="6570"/>
    <cellStyle name="Normal 8 2 3 6" xfId="6571"/>
    <cellStyle name="Normal 8 2 3 6 2" xfId="6572"/>
    <cellStyle name="Normal 8 2 3 6 2 2" xfId="6573"/>
    <cellStyle name="Normal 8 2 3 6 3" xfId="6574"/>
    <cellStyle name="Normal 8 2 3 7" xfId="6575"/>
    <cellStyle name="Normal 8 2 3 7 2" xfId="6576"/>
    <cellStyle name="Normal 8 2 3 8" xfId="6577"/>
    <cellStyle name="Normal 8 2 3 8 2" xfId="6578"/>
    <cellStyle name="Normal 8 2 3 9" xfId="6579"/>
    <cellStyle name="Normal 8 2 4" xfId="6580"/>
    <cellStyle name="Normal 8 2 4 2" xfId="6581"/>
    <cellStyle name="Normal 8 2 4 2 2" xfId="6582"/>
    <cellStyle name="Normal 8 2 4 2 2 2" xfId="6583"/>
    <cellStyle name="Normal 8 2 4 2 2 2 2" xfId="6584"/>
    <cellStyle name="Normal 8 2 4 2 2 3" xfId="6585"/>
    <cellStyle name="Normal 8 2 4 2 3" xfId="6586"/>
    <cellStyle name="Normal 8 2 4 2 3 2" xfId="6587"/>
    <cellStyle name="Normal 8 2 4 2 3 2 2" xfId="6588"/>
    <cellStyle name="Normal 8 2 4 2 3 3" xfId="6589"/>
    <cellStyle name="Normal 8 2 4 2 4" xfId="6590"/>
    <cellStyle name="Normal 8 2 4 2 4 2" xfId="6591"/>
    <cellStyle name="Normal 8 2 4 2 5" xfId="6592"/>
    <cellStyle name="Normal 8 2 4 2 5 2" xfId="6593"/>
    <cellStyle name="Normal 8 2 4 2 6" xfId="6594"/>
    <cellStyle name="Normal 8 2 4 3" xfId="6595"/>
    <cellStyle name="Normal 8 2 4 3 2" xfId="6596"/>
    <cellStyle name="Normal 8 2 4 3 2 2" xfId="6597"/>
    <cellStyle name="Normal 8 2 4 3 3" xfId="6598"/>
    <cellStyle name="Normal 8 2 4 4" xfId="6599"/>
    <cellStyle name="Normal 8 2 4 4 2" xfId="6600"/>
    <cellStyle name="Normal 8 2 4 4 2 2" xfId="6601"/>
    <cellStyle name="Normal 8 2 4 4 3" xfId="6602"/>
    <cellStyle name="Normal 8 2 4 5" xfId="6603"/>
    <cellStyle name="Normal 8 2 4 5 2" xfId="6604"/>
    <cellStyle name="Normal 8 2 4 6" xfId="6605"/>
    <cellStyle name="Normal 8 2 4 6 2" xfId="6606"/>
    <cellStyle name="Normal 8 2 4 7" xfId="6607"/>
    <cellStyle name="Normal 8 2 5" xfId="6608"/>
    <cellStyle name="Normal 8 2 5 2" xfId="6609"/>
    <cellStyle name="Normal 8 2 5 2 2" xfId="6610"/>
    <cellStyle name="Normal 8 2 5 2 2 2" xfId="6611"/>
    <cellStyle name="Normal 8 2 5 2 2 2 2" xfId="6612"/>
    <cellStyle name="Normal 8 2 5 2 2 3" xfId="6613"/>
    <cellStyle name="Normal 8 2 5 2 3" xfId="6614"/>
    <cellStyle name="Normal 8 2 5 2 3 2" xfId="6615"/>
    <cellStyle name="Normal 8 2 5 2 3 2 2" xfId="6616"/>
    <cellStyle name="Normal 8 2 5 2 3 3" xfId="6617"/>
    <cellStyle name="Normal 8 2 5 2 4" xfId="6618"/>
    <cellStyle name="Normal 8 2 5 2 4 2" xfId="6619"/>
    <cellStyle name="Normal 8 2 5 2 5" xfId="6620"/>
    <cellStyle name="Normal 8 2 5 2 5 2" xfId="6621"/>
    <cellStyle name="Normal 8 2 5 2 6" xfId="6622"/>
    <cellStyle name="Normal 8 2 5 3" xfId="6623"/>
    <cellStyle name="Normal 8 2 5 3 2" xfId="6624"/>
    <cellStyle name="Normal 8 2 5 3 2 2" xfId="6625"/>
    <cellStyle name="Normal 8 2 5 3 3" xfId="6626"/>
    <cellStyle name="Normal 8 2 5 4" xfId="6627"/>
    <cellStyle name="Normal 8 2 5 4 2" xfId="6628"/>
    <cellStyle name="Normal 8 2 5 4 2 2" xfId="6629"/>
    <cellStyle name="Normal 8 2 5 4 3" xfId="6630"/>
    <cellStyle name="Normal 8 2 5 5" xfId="6631"/>
    <cellStyle name="Normal 8 2 5 5 2" xfId="6632"/>
    <cellStyle name="Normal 8 2 5 6" xfId="6633"/>
    <cellStyle name="Normal 8 2 5 6 2" xfId="6634"/>
    <cellStyle name="Normal 8 2 5 7" xfId="6635"/>
    <cellStyle name="Normal 8 2 6" xfId="6636"/>
    <cellStyle name="Normal 8 2 6 2" xfId="6637"/>
    <cellStyle name="Normal 8 2 6 2 2" xfId="6638"/>
    <cellStyle name="Normal 8 2 6 2 2 2" xfId="6639"/>
    <cellStyle name="Normal 8 2 6 2 3" xfId="6640"/>
    <cellStyle name="Normal 8 2 6 3" xfId="6641"/>
    <cellStyle name="Normal 8 2 6 3 2" xfId="6642"/>
    <cellStyle name="Normal 8 2 6 3 2 2" xfId="6643"/>
    <cellStyle name="Normal 8 2 6 3 3" xfId="6644"/>
    <cellStyle name="Normal 8 2 6 4" xfId="6645"/>
    <cellStyle name="Normal 8 2 6 4 2" xfId="6646"/>
    <cellStyle name="Normal 8 2 6 5" xfId="6647"/>
    <cellStyle name="Normal 8 2 6 5 2" xfId="6648"/>
    <cellStyle name="Normal 8 2 6 6" xfId="6649"/>
    <cellStyle name="Normal 8 2 7" xfId="6650"/>
    <cellStyle name="Normal 8 2 7 2" xfId="6651"/>
    <cellStyle name="Normal 8 2 7 2 2" xfId="6652"/>
    <cellStyle name="Normal 8 2 7 2 2 2" xfId="6653"/>
    <cellStyle name="Normal 8 2 7 2 3" xfId="6654"/>
    <cellStyle name="Normal 8 2 7 3" xfId="6655"/>
    <cellStyle name="Normal 8 2 7 3 2" xfId="6656"/>
    <cellStyle name="Normal 8 2 7 3 2 2" xfId="6657"/>
    <cellStyle name="Normal 8 2 7 3 3" xfId="6658"/>
    <cellStyle name="Normal 8 2 7 4" xfId="6659"/>
    <cellStyle name="Normal 8 2 7 4 2" xfId="6660"/>
    <cellStyle name="Normal 8 2 7 5" xfId="6661"/>
    <cellStyle name="Normal 8 2 7 5 2" xfId="6662"/>
    <cellStyle name="Normal 8 2 7 6" xfId="6663"/>
    <cellStyle name="Normal 8 2 8" xfId="6664"/>
    <cellStyle name="Normal 8 2 8 2" xfId="6665"/>
    <cellStyle name="Normal 8 2 8 2 2" xfId="6666"/>
    <cellStyle name="Normal 8 2 8 3" xfId="6667"/>
    <cellStyle name="Normal 8 2 9" xfId="6668"/>
    <cellStyle name="Normal 8 2 9 2" xfId="6669"/>
    <cellStyle name="Normal 8 2 9 2 2" xfId="6670"/>
    <cellStyle name="Normal 8 2 9 3" xfId="6671"/>
    <cellStyle name="Normal 8 3" xfId="6672"/>
    <cellStyle name="Normal 8 3 10" xfId="6673"/>
    <cellStyle name="Normal 8 3 10 2" xfId="6674"/>
    <cellStyle name="Normal 8 3 11" xfId="6675"/>
    <cellStyle name="Normal 8 3 11 2" xfId="6676"/>
    <cellStyle name="Normal 8 3 12" xfId="6677"/>
    <cellStyle name="Normal 8 3 12 2" xfId="6678"/>
    <cellStyle name="Normal 8 3 13" xfId="6679"/>
    <cellStyle name="Normal 8 3 2" xfId="6680"/>
    <cellStyle name="Normal 8 3 2 2" xfId="6681"/>
    <cellStyle name="Normal 8 3 2 2 2" xfId="6682"/>
    <cellStyle name="Normal 8 3 2 2 2 2" xfId="6683"/>
    <cellStyle name="Normal 8 3 2 2 2 2 2" xfId="6684"/>
    <cellStyle name="Normal 8 3 2 2 2 2 2 2" xfId="6685"/>
    <cellStyle name="Normal 8 3 2 2 2 2 3" xfId="6686"/>
    <cellStyle name="Normal 8 3 2 2 2 3" xfId="6687"/>
    <cellStyle name="Normal 8 3 2 2 2 3 2" xfId="6688"/>
    <cellStyle name="Normal 8 3 2 2 2 3 2 2" xfId="6689"/>
    <cellStyle name="Normal 8 3 2 2 2 3 3" xfId="6690"/>
    <cellStyle name="Normal 8 3 2 2 2 4" xfId="6691"/>
    <cellStyle name="Normal 8 3 2 2 2 4 2" xfId="6692"/>
    <cellStyle name="Normal 8 3 2 2 2 5" xfId="6693"/>
    <cellStyle name="Normal 8 3 2 2 2 5 2" xfId="6694"/>
    <cellStyle name="Normal 8 3 2 2 2 6" xfId="6695"/>
    <cellStyle name="Normal 8 3 2 2 3" xfId="6696"/>
    <cellStyle name="Normal 8 3 2 2 3 2" xfId="6697"/>
    <cellStyle name="Normal 8 3 2 2 3 2 2" xfId="6698"/>
    <cellStyle name="Normal 8 3 2 2 3 3" xfId="6699"/>
    <cellStyle name="Normal 8 3 2 2 4" xfId="6700"/>
    <cellStyle name="Normal 8 3 2 2 4 2" xfId="6701"/>
    <cellStyle name="Normal 8 3 2 2 4 2 2" xfId="6702"/>
    <cellStyle name="Normal 8 3 2 2 4 3" xfId="6703"/>
    <cellStyle name="Normal 8 3 2 2 5" xfId="6704"/>
    <cellStyle name="Normal 8 3 2 2 5 2" xfId="6705"/>
    <cellStyle name="Normal 8 3 2 2 6" xfId="6706"/>
    <cellStyle name="Normal 8 3 2 2 6 2" xfId="6707"/>
    <cellStyle name="Normal 8 3 2 2 7" xfId="6708"/>
    <cellStyle name="Normal 8 3 2 3" xfId="6709"/>
    <cellStyle name="Normal 8 3 2 3 2" xfId="6710"/>
    <cellStyle name="Normal 8 3 2 3 2 2" xfId="6711"/>
    <cellStyle name="Normal 8 3 2 3 2 2 2" xfId="6712"/>
    <cellStyle name="Normal 8 3 2 3 2 2 2 2" xfId="6713"/>
    <cellStyle name="Normal 8 3 2 3 2 2 3" xfId="6714"/>
    <cellStyle name="Normal 8 3 2 3 2 3" xfId="6715"/>
    <cellStyle name="Normal 8 3 2 3 2 3 2" xfId="6716"/>
    <cellStyle name="Normal 8 3 2 3 2 3 2 2" xfId="6717"/>
    <cellStyle name="Normal 8 3 2 3 2 3 3" xfId="6718"/>
    <cellStyle name="Normal 8 3 2 3 2 4" xfId="6719"/>
    <cellStyle name="Normal 8 3 2 3 2 4 2" xfId="6720"/>
    <cellStyle name="Normal 8 3 2 3 2 5" xfId="6721"/>
    <cellStyle name="Normal 8 3 2 3 2 5 2" xfId="6722"/>
    <cellStyle name="Normal 8 3 2 3 2 6" xfId="6723"/>
    <cellStyle name="Normal 8 3 2 3 3" xfId="6724"/>
    <cellStyle name="Normal 8 3 2 3 3 2" xfId="6725"/>
    <cellStyle name="Normal 8 3 2 3 3 2 2" xfId="6726"/>
    <cellStyle name="Normal 8 3 2 3 3 3" xfId="6727"/>
    <cellStyle name="Normal 8 3 2 3 4" xfId="6728"/>
    <cellStyle name="Normal 8 3 2 3 4 2" xfId="6729"/>
    <cellStyle name="Normal 8 3 2 3 4 2 2" xfId="6730"/>
    <cellStyle name="Normal 8 3 2 3 4 3" xfId="6731"/>
    <cellStyle name="Normal 8 3 2 3 5" xfId="6732"/>
    <cellStyle name="Normal 8 3 2 3 5 2" xfId="6733"/>
    <cellStyle name="Normal 8 3 2 3 6" xfId="6734"/>
    <cellStyle name="Normal 8 3 2 3 6 2" xfId="6735"/>
    <cellStyle name="Normal 8 3 2 3 7" xfId="6736"/>
    <cellStyle name="Normal 8 3 2 4" xfId="6737"/>
    <cellStyle name="Normal 8 3 2 4 2" xfId="6738"/>
    <cellStyle name="Normal 8 3 2 4 2 2" xfId="6739"/>
    <cellStyle name="Normal 8 3 2 4 2 2 2" xfId="6740"/>
    <cellStyle name="Normal 8 3 2 4 2 3" xfId="6741"/>
    <cellStyle name="Normal 8 3 2 4 3" xfId="6742"/>
    <cellStyle name="Normal 8 3 2 4 3 2" xfId="6743"/>
    <cellStyle name="Normal 8 3 2 4 3 2 2" xfId="6744"/>
    <cellStyle name="Normal 8 3 2 4 3 3" xfId="6745"/>
    <cellStyle name="Normal 8 3 2 4 4" xfId="6746"/>
    <cellStyle name="Normal 8 3 2 4 4 2" xfId="6747"/>
    <cellStyle name="Normal 8 3 2 4 5" xfId="6748"/>
    <cellStyle name="Normal 8 3 2 4 5 2" xfId="6749"/>
    <cellStyle name="Normal 8 3 2 4 6" xfId="6750"/>
    <cellStyle name="Normal 8 3 2 5" xfId="6751"/>
    <cellStyle name="Normal 8 3 2 5 2" xfId="6752"/>
    <cellStyle name="Normal 8 3 2 5 2 2" xfId="6753"/>
    <cellStyle name="Normal 8 3 2 5 3" xfId="6754"/>
    <cellStyle name="Normal 8 3 2 6" xfId="6755"/>
    <cellStyle name="Normal 8 3 2 6 2" xfId="6756"/>
    <cellStyle name="Normal 8 3 2 6 2 2" xfId="6757"/>
    <cellStyle name="Normal 8 3 2 6 3" xfId="6758"/>
    <cellStyle name="Normal 8 3 2 7" xfId="6759"/>
    <cellStyle name="Normal 8 3 2 7 2" xfId="6760"/>
    <cellStyle name="Normal 8 3 2 8" xfId="6761"/>
    <cellStyle name="Normal 8 3 2 8 2" xfId="6762"/>
    <cellStyle name="Normal 8 3 2 9" xfId="6763"/>
    <cellStyle name="Normal 8 3 3" xfId="6764"/>
    <cellStyle name="Normal 8 3 3 2" xfId="6765"/>
    <cellStyle name="Normal 8 3 3 2 2" xfId="6766"/>
    <cellStyle name="Normal 8 3 3 2 2 2" xfId="6767"/>
    <cellStyle name="Normal 8 3 3 2 2 2 2" xfId="6768"/>
    <cellStyle name="Normal 8 3 3 2 2 2 2 2" xfId="6769"/>
    <cellStyle name="Normal 8 3 3 2 2 2 3" xfId="6770"/>
    <cellStyle name="Normal 8 3 3 2 2 3" xfId="6771"/>
    <cellStyle name="Normal 8 3 3 2 2 3 2" xfId="6772"/>
    <cellStyle name="Normal 8 3 3 2 2 3 2 2" xfId="6773"/>
    <cellStyle name="Normal 8 3 3 2 2 3 3" xfId="6774"/>
    <cellStyle name="Normal 8 3 3 2 2 4" xfId="6775"/>
    <cellStyle name="Normal 8 3 3 2 2 4 2" xfId="6776"/>
    <cellStyle name="Normal 8 3 3 2 2 5" xfId="6777"/>
    <cellStyle name="Normal 8 3 3 2 2 5 2" xfId="6778"/>
    <cellStyle name="Normal 8 3 3 2 2 6" xfId="6779"/>
    <cellStyle name="Normal 8 3 3 2 3" xfId="6780"/>
    <cellStyle name="Normal 8 3 3 2 3 2" xfId="6781"/>
    <cellStyle name="Normal 8 3 3 2 3 2 2" xfId="6782"/>
    <cellStyle name="Normal 8 3 3 2 3 3" xfId="6783"/>
    <cellStyle name="Normal 8 3 3 2 4" xfId="6784"/>
    <cellStyle name="Normal 8 3 3 2 4 2" xfId="6785"/>
    <cellStyle name="Normal 8 3 3 2 4 2 2" xfId="6786"/>
    <cellStyle name="Normal 8 3 3 2 4 3" xfId="6787"/>
    <cellStyle name="Normal 8 3 3 2 5" xfId="6788"/>
    <cellStyle name="Normal 8 3 3 2 5 2" xfId="6789"/>
    <cellStyle name="Normal 8 3 3 2 6" xfId="6790"/>
    <cellStyle name="Normal 8 3 3 2 6 2" xfId="6791"/>
    <cellStyle name="Normal 8 3 3 2 7" xfId="6792"/>
    <cellStyle name="Normal 8 3 3 3" xfId="6793"/>
    <cellStyle name="Normal 8 3 3 3 2" xfId="6794"/>
    <cellStyle name="Normal 8 3 3 3 2 2" xfId="6795"/>
    <cellStyle name="Normal 8 3 3 3 2 2 2" xfId="6796"/>
    <cellStyle name="Normal 8 3 3 3 2 2 2 2" xfId="6797"/>
    <cellStyle name="Normal 8 3 3 3 2 2 3" xfId="6798"/>
    <cellStyle name="Normal 8 3 3 3 2 3" xfId="6799"/>
    <cellStyle name="Normal 8 3 3 3 2 3 2" xfId="6800"/>
    <cellStyle name="Normal 8 3 3 3 2 3 2 2" xfId="6801"/>
    <cellStyle name="Normal 8 3 3 3 2 3 3" xfId="6802"/>
    <cellStyle name="Normal 8 3 3 3 2 4" xfId="6803"/>
    <cellStyle name="Normal 8 3 3 3 2 4 2" xfId="6804"/>
    <cellStyle name="Normal 8 3 3 3 2 5" xfId="6805"/>
    <cellStyle name="Normal 8 3 3 3 2 5 2" xfId="6806"/>
    <cellStyle name="Normal 8 3 3 3 2 6" xfId="6807"/>
    <cellStyle name="Normal 8 3 3 3 3" xfId="6808"/>
    <cellStyle name="Normal 8 3 3 3 3 2" xfId="6809"/>
    <cellStyle name="Normal 8 3 3 3 3 2 2" xfId="6810"/>
    <cellStyle name="Normal 8 3 3 3 3 3" xfId="6811"/>
    <cellStyle name="Normal 8 3 3 3 4" xfId="6812"/>
    <cellStyle name="Normal 8 3 3 3 4 2" xfId="6813"/>
    <cellStyle name="Normal 8 3 3 3 4 2 2" xfId="6814"/>
    <cellStyle name="Normal 8 3 3 3 4 3" xfId="6815"/>
    <cellStyle name="Normal 8 3 3 3 5" xfId="6816"/>
    <cellStyle name="Normal 8 3 3 3 5 2" xfId="6817"/>
    <cellStyle name="Normal 8 3 3 3 6" xfId="6818"/>
    <cellStyle name="Normal 8 3 3 3 6 2" xfId="6819"/>
    <cellStyle name="Normal 8 3 3 3 7" xfId="6820"/>
    <cellStyle name="Normal 8 3 3 4" xfId="6821"/>
    <cellStyle name="Normal 8 3 3 4 2" xfId="6822"/>
    <cellStyle name="Normal 8 3 3 4 2 2" xfId="6823"/>
    <cellStyle name="Normal 8 3 3 4 2 2 2" xfId="6824"/>
    <cellStyle name="Normal 8 3 3 4 2 3" xfId="6825"/>
    <cellStyle name="Normal 8 3 3 4 3" xfId="6826"/>
    <cellStyle name="Normal 8 3 3 4 3 2" xfId="6827"/>
    <cellStyle name="Normal 8 3 3 4 3 2 2" xfId="6828"/>
    <cellStyle name="Normal 8 3 3 4 3 3" xfId="6829"/>
    <cellStyle name="Normal 8 3 3 4 4" xfId="6830"/>
    <cellStyle name="Normal 8 3 3 4 4 2" xfId="6831"/>
    <cellStyle name="Normal 8 3 3 4 5" xfId="6832"/>
    <cellStyle name="Normal 8 3 3 4 5 2" xfId="6833"/>
    <cellStyle name="Normal 8 3 3 4 6" xfId="6834"/>
    <cellStyle name="Normal 8 3 3 5" xfId="6835"/>
    <cellStyle name="Normal 8 3 3 5 2" xfId="6836"/>
    <cellStyle name="Normal 8 3 3 5 2 2" xfId="6837"/>
    <cellStyle name="Normal 8 3 3 5 3" xfId="6838"/>
    <cellStyle name="Normal 8 3 3 6" xfId="6839"/>
    <cellStyle name="Normal 8 3 3 6 2" xfId="6840"/>
    <cellStyle name="Normal 8 3 3 6 2 2" xfId="6841"/>
    <cellStyle name="Normal 8 3 3 6 3" xfId="6842"/>
    <cellStyle name="Normal 8 3 3 7" xfId="6843"/>
    <cellStyle name="Normal 8 3 3 7 2" xfId="6844"/>
    <cellStyle name="Normal 8 3 3 8" xfId="6845"/>
    <cellStyle name="Normal 8 3 3 8 2" xfId="6846"/>
    <cellStyle name="Normal 8 3 3 9" xfId="6847"/>
    <cellStyle name="Normal 8 3 4" xfId="6848"/>
    <cellStyle name="Normal 8 3 4 2" xfId="6849"/>
    <cellStyle name="Normal 8 3 4 2 2" xfId="6850"/>
    <cellStyle name="Normal 8 3 4 2 2 2" xfId="6851"/>
    <cellStyle name="Normal 8 3 4 2 2 2 2" xfId="6852"/>
    <cellStyle name="Normal 8 3 4 2 2 3" xfId="6853"/>
    <cellStyle name="Normal 8 3 4 2 3" xfId="6854"/>
    <cellStyle name="Normal 8 3 4 2 3 2" xfId="6855"/>
    <cellStyle name="Normal 8 3 4 2 3 2 2" xfId="6856"/>
    <cellStyle name="Normal 8 3 4 2 3 3" xfId="6857"/>
    <cellStyle name="Normal 8 3 4 2 4" xfId="6858"/>
    <cellStyle name="Normal 8 3 4 2 4 2" xfId="6859"/>
    <cellStyle name="Normal 8 3 4 2 5" xfId="6860"/>
    <cellStyle name="Normal 8 3 4 2 5 2" xfId="6861"/>
    <cellStyle name="Normal 8 3 4 2 6" xfId="6862"/>
    <cellStyle name="Normal 8 3 4 3" xfId="6863"/>
    <cellStyle name="Normal 8 3 4 3 2" xfId="6864"/>
    <cellStyle name="Normal 8 3 4 3 2 2" xfId="6865"/>
    <cellStyle name="Normal 8 3 4 3 3" xfId="6866"/>
    <cellStyle name="Normal 8 3 4 4" xfId="6867"/>
    <cellStyle name="Normal 8 3 4 4 2" xfId="6868"/>
    <cellStyle name="Normal 8 3 4 4 2 2" xfId="6869"/>
    <cellStyle name="Normal 8 3 4 4 3" xfId="6870"/>
    <cellStyle name="Normal 8 3 4 5" xfId="6871"/>
    <cellStyle name="Normal 8 3 4 5 2" xfId="6872"/>
    <cellStyle name="Normal 8 3 4 6" xfId="6873"/>
    <cellStyle name="Normal 8 3 4 6 2" xfId="6874"/>
    <cellStyle name="Normal 8 3 4 7" xfId="6875"/>
    <cellStyle name="Normal 8 3 5" xfId="6876"/>
    <cellStyle name="Normal 8 3 5 2" xfId="6877"/>
    <cellStyle name="Normal 8 3 5 2 2" xfId="6878"/>
    <cellStyle name="Normal 8 3 5 2 2 2" xfId="6879"/>
    <cellStyle name="Normal 8 3 5 2 2 2 2" xfId="6880"/>
    <cellStyle name="Normal 8 3 5 2 2 3" xfId="6881"/>
    <cellStyle name="Normal 8 3 5 2 3" xfId="6882"/>
    <cellStyle name="Normal 8 3 5 2 3 2" xfId="6883"/>
    <cellStyle name="Normal 8 3 5 2 3 2 2" xfId="6884"/>
    <cellStyle name="Normal 8 3 5 2 3 3" xfId="6885"/>
    <cellStyle name="Normal 8 3 5 2 4" xfId="6886"/>
    <cellStyle name="Normal 8 3 5 2 4 2" xfId="6887"/>
    <cellStyle name="Normal 8 3 5 2 5" xfId="6888"/>
    <cellStyle name="Normal 8 3 5 2 5 2" xfId="6889"/>
    <cellStyle name="Normal 8 3 5 2 6" xfId="6890"/>
    <cellStyle name="Normal 8 3 5 3" xfId="6891"/>
    <cellStyle name="Normal 8 3 5 3 2" xfId="6892"/>
    <cellStyle name="Normal 8 3 5 3 2 2" xfId="6893"/>
    <cellStyle name="Normal 8 3 5 3 3" xfId="6894"/>
    <cellStyle name="Normal 8 3 5 4" xfId="6895"/>
    <cellStyle name="Normal 8 3 5 4 2" xfId="6896"/>
    <cellStyle name="Normal 8 3 5 4 2 2" xfId="6897"/>
    <cellStyle name="Normal 8 3 5 4 3" xfId="6898"/>
    <cellStyle name="Normal 8 3 5 5" xfId="6899"/>
    <cellStyle name="Normal 8 3 5 5 2" xfId="6900"/>
    <cellStyle name="Normal 8 3 5 6" xfId="6901"/>
    <cellStyle name="Normal 8 3 5 6 2" xfId="6902"/>
    <cellStyle name="Normal 8 3 5 7" xfId="6903"/>
    <cellStyle name="Normal 8 3 6" xfId="6904"/>
    <cellStyle name="Normal 8 3 6 2" xfId="6905"/>
    <cellStyle name="Normal 8 3 6 2 2" xfId="6906"/>
    <cellStyle name="Normal 8 3 6 2 2 2" xfId="6907"/>
    <cellStyle name="Normal 8 3 6 2 3" xfId="6908"/>
    <cellStyle name="Normal 8 3 6 3" xfId="6909"/>
    <cellStyle name="Normal 8 3 6 3 2" xfId="6910"/>
    <cellStyle name="Normal 8 3 6 3 2 2" xfId="6911"/>
    <cellStyle name="Normal 8 3 6 3 3" xfId="6912"/>
    <cellStyle name="Normal 8 3 6 4" xfId="6913"/>
    <cellStyle name="Normal 8 3 6 4 2" xfId="6914"/>
    <cellStyle name="Normal 8 3 6 5" xfId="6915"/>
    <cellStyle name="Normal 8 3 6 5 2" xfId="6916"/>
    <cellStyle name="Normal 8 3 6 6" xfId="6917"/>
    <cellStyle name="Normal 8 3 7" xfId="6918"/>
    <cellStyle name="Normal 8 3 7 2" xfId="6919"/>
    <cellStyle name="Normal 8 3 7 2 2" xfId="6920"/>
    <cellStyle name="Normal 8 3 7 2 2 2" xfId="6921"/>
    <cellStyle name="Normal 8 3 7 2 3" xfId="6922"/>
    <cellStyle name="Normal 8 3 7 3" xfId="6923"/>
    <cellStyle name="Normal 8 3 7 3 2" xfId="6924"/>
    <cellStyle name="Normal 8 3 7 3 2 2" xfId="6925"/>
    <cellStyle name="Normal 8 3 7 3 3" xfId="6926"/>
    <cellStyle name="Normal 8 3 7 4" xfId="6927"/>
    <cellStyle name="Normal 8 3 7 4 2" xfId="6928"/>
    <cellStyle name="Normal 8 3 7 5" xfId="6929"/>
    <cellStyle name="Normal 8 3 7 5 2" xfId="6930"/>
    <cellStyle name="Normal 8 3 7 6" xfId="6931"/>
    <cellStyle name="Normal 8 3 8" xfId="6932"/>
    <cellStyle name="Normal 8 3 8 2" xfId="6933"/>
    <cellStyle name="Normal 8 3 8 2 2" xfId="6934"/>
    <cellStyle name="Normal 8 3 8 3" xfId="6935"/>
    <cellStyle name="Normal 8 3 9" xfId="6936"/>
    <cellStyle name="Normal 8 3 9 2" xfId="6937"/>
    <cellStyle name="Normal 8 3 9 2 2" xfId="6938"/>
    <cellStyle name="Normal 8 3 9 3" xfId="6939"/>
    <cellStyle name="Normal 8 4" xfId="6940"/>
    <cellStyle name="Normal 8 4 2" xfId="6941"/>
    <cellStyle name="Normal 8 4 2 2" xfId="6942"/>
    <cellStyle name="Normal 8 4 2 2 2" xfId="6943"/>
    <cellStyle name="Normal 8 4 2 2 2 2" xfId="6944"/>
    <cellStyle name="Normal 8 4 2 2 2 2 2" xfId="6945"/>
    <cellStyle name="Normal 8 4 2 2 2 3" xfId="6946"/>
    <cellStyle name="Normal 8 4 2 2 3" xfId="6947"/>
    <cellStyle name="Normal 8 4 2 2 3 2" xfId="6948"/>
    <cellStyle name="Normal 8 4 2 2 3 2 2" xfId="6949"/>
    <cellStyle name="Normal 8 4 2 2 3 3" xfId="6950"/>
    <cellStyle name="Normal 8 4 2 2 4" xfId="6951"/>
    <cellStyle name="Normal 8 4 2 2 4 2" xfId="6952"/>
    <cellStyle name="Normal 8 4 2 2 5" xfId="6953"/>
    <cellStyle name="Normal 8 4 2 2 5 2" xfId="6954"/>
    <cellStyle name="Normal 8 4 2 2 6" xfId="6955"/>
    <cellStyle name="Normal 8 4 2 3" xfId="6956"/>
    <cellStyle name="Normal 8 4 2 3 2" xfId="6957"/>
    <cellStyle name="Normal 8 4 2 3 2 2" xfId="6958"/>
    <cellStyle name="Normal 8 4 2 3 3" xfId="6959"/>
    <cellStyle name="Normal 8 4 2 4" xfId="6960"/>
    <cellStyle name="Normal 8 4 2 4 2" xfId="6961"/>
    <cellStyle name="Normal 8 4 2 4 2 2" xfId="6962"/>
    <cellStyle name="Normal 8 4 2 4 3" xfId="6963"/>
    <cellStyle name="Normal 8 4 2 5" xfId="6964"/>
    <cellStyle name="Normal 8 4 2 5 2" xfId="6965"/>
    <cellStyle name="Normal 8 4 2 6" xfId="6966"/>
    <cellStyle name="Normal 8 4 2 6 2" xfId="6967"/>
    <cellStyle name="Normal 8 4 2 7" xfId="6968"/>
    <cellStyle name="Normal 8 4 3" xfId="6969"/>
    <cellStyle name="Normal 8 4 3 2" xfId="6970"/>
    <cellStyle name="Normal 8 4 3 2 2" xfId="6971"/>
    <cellStyle name="Normal 8 4 3 2 2 2" xfId="6972"/>
    <cellStyle name="Normal 8 4 3 2 2 2 2" xfId="6973"/>
    <cellStyle name="Normal 8 4 3 2 2 3" xfId="6974"/>
    <cellStyle name="Normal 8 4 3 2 3" xfId="6975"/>
    <cellStyle name="Normal 8 4 3 2 3 2" xfId="6976"/>
    <cellStyle name="Normal 8 4 3 2 3 2 2" xfId="6977"/>
    <cellStyle name="Normal 8 4 3 2 3 3" xfId="6978"/>
    <cellStyle name="Normal 8 4 3 2 4" xfId="6979"/>
    <cellStyle name="Normal 8 4 3 2 4 2" xfId="6980"/>
    <cellStyle name="Normal 8 4 3 2 5" xfId="6981"/>
    <cellStyle name="Normal 8 4 3 2 5 2" xfId="6982"/>
    <cellStyle name="Normal 8 4 3 2 6" xfId="6983"/>
    <cellStyle name="Normal 8 4 3 3" xfId="6984"/>
    <cellStyle name="Normal 8 4 3 3 2" xfId="6985"/>
    <cellStyle name="Normal 8 4 3 3 2 2" xfId="6986"/>
    <cellStyle name="Normal 8 4 3 3 3" xfId="6987"/>
    <cellStyle name="Normal 8 4 3 4" xfId="6988"/>
    <cellStyle name="Normal 8 4 3 4 2" xfId="6989"/>
    <cellStyle name="Normal 8 4 3 4 2 2" xfId="6990"/>
    <cellStyle name="Normal 8 4 3 4 3" xfId="6991"/>
    <cellStyle name="Normal 8 4 3 5" xfId="6992"/>
    <cellStyle name="Normal 8 4 3 5 2" xfId="6993"/>
    <cellStyle name="Normal 8 4 3 6" xfId="6994"/>
    <cellStyle name="Normal 8 4 3 6 2" xfId="6995"/>
    <cellStyle name="Normal 8 4 3 7" xfId="6996"/>
    <cellStyle name="Normal 8 4 4" xfId="6997"/>
    <cellStyle name="Normal 8 4 4 2" xfId="6998"/>
    <cellStyle name="Normal 8 4 4 2 2" xfId="6999"/>
    <cellStyle name="Normal 8 4 4 2 2 2" xfId="7000"/>
    <cellStyle name="Normal 8 4 4 2 3" xfId="7001"/>
    <cellStyle name="Normal 8 4 4 3" xfId="7002"/>
    <cellStyle name="Normal 8 4 4 3 2" xfId="7003"/>
    <cellStyle name="Normal 8 4 4 3 2 2" xfId="7004"/>
    <cellStyle name="Normal 8 4 4 3 3" xfId="7005"/>
    <cellStyle name="Normal 8 4 4 4" xfId="7006"/>
    <cellStyle name="Normal 8 4 4 4 2" xfId="7007"/>
    <cellStyle name="Normal 8 4 4 5" xfId="7008"/>
    <cellStyle name="Normal 8 4 4 5 2" xfId="7009"/>
    <cellStyle name="Normal 8 4 4 6" xfId="7010"/>
    <cellStyle name="Normal 8 4 5" xfId="7011"/>
    <cellStyle name="Normal 8 4 5 2" xfId="7012"/>
    <cellStyle name="Normal 8 4 5 2 2" xfId="7013"/>
    <cellStyle name="Normal 8 4 5 3" xfId="7014"/>
    <cellStyle name="Normal 8 4 6" xfId="7015"/>
    <cellStyle name="Normal 8 4 6 2" xfId="7016"/>
    <cellStyle name="Normal 8 4 6 2 2" xfId="7017"/>
    <cellStyle name="Normal 8 4 6 3" xfId="7018"/>
    <cellStyle name="Normal 8 4 7" xfId="7019"/>
    <cellStyle name="Normal 8 4 7 2" xfId="7020"/>
    <cellStyle name="Normal 8 4 8" xfId="7021"/>
    <cellStyle name="Normal 8 4 8 2" xfId="7022"/>
    <cellStyle name="Normal 8 4 9" xfId="7023"/>
    <cellStyle name="Normal 8 5" xfId="7024"/>
    <cellStyle name="Normal 8 5 2" xfId="7025"/>
    <cellStyle name="Normal 8 5 2 2" xfId="7026"/>
    <cellStyle name="Normal 8 5 2 2 2" xfId="7027"/>
    <cellStyle name="Normal 8 5 2 2 2 2" xfId="7028"/>
    <cellStyle name="Normal 8 5 2 2 3" xfId="7029"/>
    <cellStyle name="Normal 8 5 2 3" xfId="7030"/>
    <cellStyle name="Normal 8 5 2 3 2" xfId="7031"/>
    <cellStyle name="Normal 8 5 2 3 2 2" xfId="7032"/>
    <cellStyle name="Normal 8 5 2 3 3" xfId="7033"/>
    <cellStyle name="Normal 8 5 2 4" xfId="7034"/>
    <cellStyle name="Normal 8 5 2 4 2" xfId="7035"/>
    <cellStyle name="Normal 8 5 2 5" xfId="7036"/>
    <cellStyle name="Normal 8 5 2 5 2" xfId="7037"/>
    <cellStyle name="Normal 8 5 2 6" xfId="7038"/>
    <cellStyle name="Normal 8 5 3" xfId="7039"/>
    <cellStyle name="Normal 8 5 3 2" xfId="7040"/>
    <cellStyle name="Normal 8 5 3 2 2" xfId="7041"/>
    <cellStyle name="Normal 8 5 3 3" xfId="7042"/>
    <cellStyle name="Normal 8 5 4" xfId="7043"/>
    <cellStyle name="Normal 8 5 4 2" xfId="7044"/>
    <cellStyle name="Normal 8 5 4 2 2" xfId="7045"/>
    <cellStyle name="Normal 8 5 4 3" xfId="7046"/>
    <cellStyle name="Normal 8 5 5" xfId="7047"/>
    <cellStyle name="Normal 8 5 5 2" xfId="7048"/>
    <cellStyle name="Normal 8 5 6" xfId="7049"/>
    <cellStyle name="Normal 8 5 6 2" xfId="7050"/>
    <cellStyle name="Normal 8 5 7" xfId="7051"/>
    <cellStyle name="Normal 8 6" xfId="7052"/>
    <cellStyle name="Normal 8 6 2" xfId="7053"/>
    <cellStyle name="Normal 8 6 2 2" xfId="7054"/>
    <cellStyle name="Normal 8 6 2 2 2" xfId="7055"/>
    <cellStyle name="Normal 8 6 2 2 2 2" xfId="7056"/>
    <cellStyle name="Normal 8 6 2 2 3" xfId="7057"/>
    <cellStyle name="Normal 8 6 2 3" xfId="7058"/>
    <cellStyle name="Normal 8 6 2 3 2" xfId="7059"/>
    <cellStyle name="Normal 8 6 2 3 2 2" xfId="7060"/>
    <cellStyle name="Normal 8 6 2 3 3" xfId="7061"/>
    <cellStyle name="Normal 8 6 2 4" xfId="7062"/>
    <cellStyle name="Normal 8 6 2 4 2" xfId="7063"/>
    <cellStyle name="Normal 8 6 2 5" xfId="7064"/>
    <cellStyle name="Normal 8 6 2 5 2" xfId="7065"/>
    <cellStyle name="Normal 8 6 2 6" xfId="7066"/>
    <cellStyle name="Normal 8 6 3" xfId="7067"/>
    <cellStyle name="Normal 8 6 3 2" xfId="7068"/>
    <cellStyle name="Normal 8 6 3 2 2" xfId="7069"/>
    <cellStyle name="Normal 8 6 3 3" xfId="7070"/>
    <cellStyle name="Normal 8 6 4" xfId="7071"/>
    <cellStyle name="Normal 8 6 4 2" xfId="7072"/>
    <cellStyle name="Normal 8 6 4 2 2" xfId="7073"/>
    <cellStyle name="Normal 8 6 4 3" xfId="7074"/>
    <cellStyle name="Normal 8 6 5" xfId="7075"/>
    <cellStyle name="Normal 8 6 5 2" xfId="7076"/>
    <cellStyle name="Normal 8 6 6" xfId="7077"/>
    <cellStyle name="Normal 8 6 6 2" xfId="7078"/>
    <cellStyle name="Normal 8 6 7" xfId="7079"/>
    <cellStyle name="Normal 8 7" xfId="7080"/>
    <cellStyle name="Normal 8 7 2" xfId="7081"/>
    <cellStyle name="Normal 8 7 2 2" xfId="7082"/>
    <cellStyle name="Normal 8 7 2 2 2" xfId="7083"/>
    <cellStyle name="Normal 8 7 2 3" xfId="7084"/>
    <cellStyle name="Normal 8 7 3" xfId="7085"/>
    <cellStyle name="Normal 8 7 3 2" xfId="7086"/>
    <cellStyle name="Normal 8 7 3 2 2" xfId="7087"/>
    <cellStyle name="Normal 8 7 3 3" xfId="7088"/>
    <cellStyle name="Normal 8 7 4" xfId="7089"/>
    <cellStyle name="Normal 8 7 4 2" xfId="7090"/>
    <cellStyle name="Normal 8 7 5" xfId="7091"/>
    <cellStyle name="Normal 8 7 5 2" xfId="7092"/>
    <cellStyle name="Normal 8 7 6" xfId="7093"/>
    <cellStyle name="Normal 8 8" xfId="7094"/>
    <cellStyle name="Normal 8 8 2" xfId="7095"/>
    <cellStyle name="Normal 8 8 2 2" xfId="7096"/>
    <cellStyle name="Normal 8 8 2 2 2" xfId="7097"/>
    <cellStyle name="Normal 8 8 2 3" xfId="7098"/>
    <cellStyle name="Normal 8 8 3" xfId="7099"/>
    <cellStyle name="Normal 8 8 3 2" xfId="7100"/>
    <cellStyle name="Normal 8 8 3 2 2" xfId="7101"/>
    <cellStyle name="Normal 8 8 3 3" xfId="7102"/>
    <cellStyle name="Normal 8 8 4" xfId="7103"/>
    <cellStyle name="Normal 8 8 4 2" xfId="7104"/>
    <cellStyle name="Normal 8 8 5" xfId="7105"/>
    <cellStyle name="Normal 8 8 5 2" xfId="7106"/>
    <cellStyle name="Normal 8 8 6" xfId="7107"/>
    <cellStyle name="Normal 8 9" xfId="7108"/>
    <cellStyle name="Normal 8 9 2" xfId="7109"/>
    <cellStyle name="Normal 8 9 2 2" xfId="7110"/>
    <cellStyle name="Normal 8 9 3" xfId="7111"/>
    <cellStyle name="Normal 8_BMT Performance Measures for ADM Review" xfId="7112"/>
    <cellStyle name="Normal 9" xfId="7113"/>
    <cellStyle name="Normal 9 10" xfId="7114"/>
    <cellStyle name="Normal 9 10 2" xfId="7115"/>
    <cellStyle name="Normal 9 10 2 2" xfId="7116"/>
    <cellStyle name="Normal 9 10 3" xfId="7117"/>
    <cellStyle name="Normal 9 11" xfId="7118"/>
    <cellStyle name="Normal 9 11 2" xfId="7119"/>
    <cellStyle name="Normal 9 11 2 2" xfId="7120"/>
    <cellStyle name="Normal 9 11 3" xfId="7121"/>
    <cellStyle name="Normal 9 12" xfId="7122"/>
    <cellStyle name="Normal 9 12 2" xfId="7123"/>
    <cellStyle name="Normal 9 13" xfId="7124"/>
    <cellStyle name="Normal 9 13 2" xfId="7125"/>
    <cellStyle name="Normal 9 14" xfId="7126"/>
    <cellStyle name="Normal 9 14 2" xfId="7127"/>
    <cellStyle name="Normal 9 15" xfId="7128"/>
    <cellStyle name="Normal 9 2" xfId="7129"/>
    <cellStyle name="Normal 9 2 10" xfId="7130"/>
    <cellStyle name="Normal 9 2 10 2" xfId="7131"/>
    <cellStyle name="Normal 9 2 11" xfId="7132"/>
    <cellStyle name="Normal 9 2 11 2" xfId="7133"/>
    <cellStyle name="Normal 9 2 12" xfId="7134"/>
    <cellStyle name="Normal 9 2 2" xfId="7135"/>
    <cellStyle name="Normal 9 2 2 10" xfId="7136"/>
    <cellStyle name="Normal 9 2 2 10 2" xfId="7137"/>
    <cellStyle name="Normal 9 2 2 11" xfId="7138"/>
    <cellStyle name="Normal 9 2 2 2" xfId="7139"/>
    <cellStyle name="Normal 9 2 2 2 2" xfId="7140"/>
    <cellStyle name="Normal 9 2 2 2 2 2" xfId="7141"/>
    <cellStyle name="Normal 9 2 2 2 2 2 2" xfId="7142"/>
    <cellStyle name="Normal 9 2 2 2 2 2 2 2" xfId="7143"/>
    <cellStyle name="Normal 9 2 2 2 2 2 2 2 2" xfId="7144"/>
    <cellStyle name="Normal 9 2 2 2 2 2 2 3" xfId="7145"/>
    <cellStyle name="Normal 9 2 2 2 2 2 3" xfId="7146"/>
    <cellStyle name="Normal 9 2 2 2 2 2 3 2" xfId="7147"/>
    <cellStyle name="Normal 9 2 2 2 2 2 3 2 2" xfId="7148"/>
    <cellStyle name="Normal 9 2 2 2 2 2 3 3" xfId="7149"/>
    <cellStyle name="Normal 9 2 2 2 2 2 4" xfId="7150"/>
    <cellStyle name="Normal 9 2 2 2 2 2 4 2" xfId="7151"/>
    <cellStyle name="Normal 9 2 2 2 2 2 5" xfId="7152"/>
    <cellStyle name="Normal 9 2 2 2 2 2 5 2" xfId="7153"/>
    <cellStyle name="Normal 9 2 2 2 2 2 6" xfId="7154"/>
    <cellStyle name="Normal 9 2 2 2 2 3" xfId="7155"/>
    <cellStyle name="Normal 9 2 2 2 2 3 2" xfId="7156"/>
    <cellStyle name="Normal 9 2 2 2 2 3 2 2" xfId="7157"/>
    <cellStyle name="Normal 9 2 2 2 2 3 3" xfId="7158"/>
    <cellStyle name="Normal 9 2 2 2 2 4" xfId="7159"/>
    <cellStyle name="Normal 9 2 2 2 2 4 2" xfId="7160"/>
    <cellStyle name="Normal 9 2 2 2 2 4 2 2" xfId="7161"/>
    <cellStyle name="Normal 9 2 2 2 2 4 3" xfId="7162"/>
    <cellStyle name="Normal 9 2 2 2 2 5" xfId="7163"/>
    <cellStyle name="Normal 9 2 2 2 2 5 2" xfId="7164"/>
    <cellStyle name="Normal 9 2 2 2 2 6" xfId="7165"/>
    <cellStyle name="Normal 9 2 2 2 2 6 2" xfId="7166"/>
    <cellStyle name="Normal 9 2 2 2 2 7" xfId="7167"/>
    <cellStyle name="Normal 9 2 2 2 3" xfId="7168"/>
    <cellStyle name="Normal 9 2 2 2 3 2" xfId="7169"/>
    <cellStyle name="Normal 9 2 2 2 3 2 2" xfId="7170"/>
    <cellStyle name="Normal 9 2 2 2 3 2 2 2" xfId="7171"/>
    <cellStyle name="Normal 9 2 2 2 3 2 2 2 2" xfId="7172"/>
    <cellStyle name="Normal 9 2 2 2 3 2 2 3" xfId="7173"/>
    <cellStyle name="Normal 9 2 2 2 3 2 3" xfId="7174"/>
    <cellStyle name="Normal 9 2 2 2 3 2 3 2" xfId="7175"/>
    <cellStyle name="Normal 9 2 2 2 3 2 3 2 2" xfId="7176"/>
    <cellStyle name="Normal 9 2 2 2 3 2 3 3" xfId="7177"/>
    <cellStyle name="Normal 9 2 2 2 3 2 4" xfId="7178"/>
    <cellStyle name="Normal 9 2 2 2 3 2 4 2" xfId="7179"/>
    <cellStyle name="Normal 9 2 2 2 3 2 5" xfId="7180"/>
    <cellStyle name="Normal 9 2 2 2 3 2 5 2" xfId="7181"/>
    <cellStyle name="Normal 9 2 2 2 3 2 6" xfId="7182"/>
    <cellStyle name="Normal 9 2 2 2 3 3" xfId="7183"/>
    <cellStyle name="Normal 9 2 2 2 3 3 2" xfId="7184"/>
    <cellStyle name="Normal 9 2 2 2 3 3 2 2" xfId="7185"/>
    <cellStyle name="Normal 9 2 2 2 3 3 3" xfId="7186"/>
    <cellStyle name="Normal 9 2 2 2 3 4" xfId="7187"/>
    <cellStyle name="Normal 9 2 2 2 3 4 2" xfId="7188"/>
    <cellStyle name="Normal 9 2 2 2 3 4 2 2" xfId="7189"/>
    <cellStyle name="Normal 9 2 2 2 3 4 3" xfId="7190"/>
    <cellStyle name="Normal 9 2 2 2 3 5" xfId="7191"/>
    <cellStyle name="Normal 9 2 2 2 3 5 2" xfId="7192"/>
    <cellStyle name="Normal 9 2 2 2 3 6" xfId="7193"/>
    <cellStyle name="Normal 9 2 2 2 3 6 2" xfId="7194"/>
    <cellStyle name="Normal 9 2 2 2 3 7" xfId="7195"/>
    <cellStyle name="Normal 9 2 2 2 4" xfId="7196"/>
    <cellStyle name="Normal 9 2 2 2 4 2" xfId="7197"/>
    <cellStyle name="Normal 9 2 2 2 4 2 2" xfId="7198"/>
    <cellStyle name="Normal 9 2 2 2 4 2 2 2" xfId="7199"/>
    <cellStyle name="Normal 9 2 2 2 4 2 3" xfId="7200"/>
    <cellStyle name="Normal 9 2 2 2 4 3" xfId="7201"/>
    <cellStyle name="Normal 9 2 2 2 4 3 2" xfId="7202"/>
    <cellStyle name="Normal 9 2 2 2 4 3 2 2" xfId="7203"/>
    <cellStyle name="Normal 9 2 2 2 4 3 3" xfId="7204"/>
    <cellStyle name="Normal 9 2 2 2 4 4" xfId="7205"/>
    <cellStyle name="Normal 9 2 2 2 4 4 2" xfId="7206"/>
    <cellStyle name="Normal 9 2 2 2 4 5" xfId="7207"/>
    <cellStyle name="Normal 9 2 2 2 4 5 2" xfId="7208"/>
    <cellStyle name="Normal 9 2 2 2 4 6" xfId="7209"/>
    <cellStyle name="Normal 9 2 2 2 5" xfId="7210"/>
    <cellStyle name="Normal 9 2 2 2 5 2" xfId="7211"/>
    <cellStyle name="Normal 9 2 2 2 5 2 2" xfId="7212"/>
    <cellStyle name="Normal 9 2 2 2 5 3" xfId="7213"/>
    <cellStyle name="Normal 9 2 2 2 6" xfId="7214"/>
    <cellStyle name="Normal 9 2 2 2 6 2" xfId="7215"/>
    <cellStyle name="Normal 9 2 2 2 6 2 2" xfId="7216"/>
    <cellStyle name="Normal 9 2 2 2 6 3" xfId="7217"/>
    <cellStyle name="Normal 9 2 2 2 7" xfId="7218"/>
    <cellStyle name="Normal 9 2 2 2 7 2" xfId="7219"/>
    <cellStyle name="Normal 9 2 2 2 8" xfId="7220"/>
    <cellStyle name="Normal 9 2 2 2 8 2" xfId="7221"/>
    <cellStyle name="Normal 9 2 2 2 9" xfId="7222"/>
    <cellStyle name="Normal 9 2 2 3" xfId="7223"/>
    <cellStyle name="Normal 9 2 2 3 2" xfId="7224"/>
    <cellStyle name="Normal 9 2 2 3 2 2" xfId="7225"/>
    <cellStyle name="Normal 9 2 2 3 2 2 2" xfId="7226"/>
    <cellStyle name="Normal 9 2 2 3 2 2 2 2" xfId="7227"/>
    <cellStyle name="Normal 9 2 2 3 2 2 3" xfId="7228"/>
    <cellStyle name="Normal 9 2 2 3 2 3" xfId="7229"/>
    <cellStyle name="Normal 9 2 2 3 2 3 2" xfId="7230"/>
    <cellStyle name="Normal 9 2 2 3 2 3 2 2" xfId="7231"/>
    <cellStyle name="Normal 9 2 2 3 2 3 3" xfId="7232"/>
    <cellStyle name="Normal 9 2 2 3 2 4" xfId="7233"/>
    <cellStyle name="Normal 9 2 2 3 2 4 2" xfId="7234"/>
    <cellStyle name="Normal 9 2 2 3 2 5" xfId="7235"/>
    <cellStyle name="Normal 9 2 2 3 2 5 2" xfId="7236"/>
    <cellStyle name="Normal 9 2 2 3 2 6" xfId="7237"/>
    <cellStyle name="Normal 9 2 2 3 3" xfId="7238"/>
    <cellStyle name="Normal 9 2 2 3 3 2" xfId="7239"/>
    <cellStyle name="Normal 9 2 2 3 3 2 2" xfId="7240"/>
    <cellStyle name="Normal 9 2 2 3 3 3" xfId="7241"/>
    <cellStyle name="Normal 9 2 2 3 4" xfId="7242"/>
    <cellStyle name="Normal 9 2 2 3 4 2" xfId="7243"/>
    <cellStyle name="Normal 9 2 2 3 4 2 2" xfId="7244"/>
    <cellStyle name="Normal 9 2 2 3 4 3" xfId="7245"/>
    <cellStyle name="Normal 9 2 2 3 5" xfId="7246"/>
    <cellStyle name="Normal 9 2 2 3 5 2" xfId="7247"/>
    <cellStyle name="Normal 9 2 2 3 6" xfId="7248"/>
    <cellStyle name="Normal 9 2 2 3 6 2" xfId="7249"/>
    <cellStyle name="Normal 9 2 2 3 7" xfId="7250"/>
    <cellStyle name="Normal 9 2 2 4" xfId="7251"/>
    <cellStyle name="Normal 9 2 2 4 2" xfId="7252"/>
    <cellStyle name="Normal 9 2 2 4 2 2" xfId="7253"/>
    <cellStyle name="Normal 9 2 2 4 2 2 2" xfId="7254"/>
    <cellStyle name="Normal 9 2 2 4 2 2 2 2" xfId="7255"/>
    <cellStyle name="Normal 9 2 2 4 2 2 3" xfId="7256"/>
    <cellStyle name="Normal 9 2 2 4 2 3" xfId="7257"/>
    <cellStyle name="Normal 9 2 2 4 2 3 2" xfId="7258"/>
    <cellStyle name="Normal 9 2 2 4 2 3 2 2" xfId="7259"/>
    <cellStyle name="Normal 9 2 2 4 2 3 3" xfId="7260"/>
    <cellStyle name="Normal 9 2 2 4 2 4" xfId="7261"/>
    <cellStyle name="Normal 9 2 2 4 2 4 2" xfId="7262"/>
    <cellStyle name="Normal 9 2 2 4 2 5" xfId="7263"/>
    <cellStyle name="Normal 9 2 2 4 2 5 2" xfId="7264"/>
    <cellStyle name="Normal 9 2 2 4 2 6" xfId="7265"/>
    <cellStyle name="Normal 9 2 2 4 3" xfId="7266"/>
    <cellStyle name="Normal 9 2 2 4 3 2" xfId="7267"/>
    <cellStyle name="Normal 9 2 2 4 3 2 2" xfId="7268"/>
    <cellStyle name="Normal 9 2 2 4 3 3" xfId="7269"/>
    <cellStyle name="Normal 9 2 2 4 4" xfId="7270"/>
    <cellStyle name="Normal 9 2 2 4 4 2" xfId="7271"/>
    <cellStyle name="Normal 9 2 2 4 4 2 2" xfId="7272"/>
    <cellStyle name="Normal 9 2 2 4 4 3" xfId="7273"/>
    <cellStyle name="Normal 9 2 2 4 5" xfId="7274"/>
    <cellStyle name="Normal 9 2 2 4 5 2" xfId="7275"/>
    <cellStyle name="Normal 9 2 2 4 6" xfId="7276"/>
    <cellStyle name="Normal 9 2 2 4 6 2" xfId="7277"/>
    <cellStyle name="Normal 9 2 2 4 7" xfId="7278"/>
    <cellStyle name="Normal 9 2 2 4 7 2" xfId="7279"/>
    <cellStyle name="Normal 9 2 2 4 7 2 2" xfId="7280"/>
    <cellStyle name="Normal 9 2 2 4 7 3" xfId="7281"/>
    <cellStyle name="Normal 9 2 2 4 8" xfId="7282"/>
    <cellStyle name="Normal 9 2 2 5" xfId="7283"/>
    <cellStyle name="Normal 9 2 2 5 2" xfId="7284"/>
    <cellStyle name="Normal 9 2 2 5 2 2" xfId="7285"/>
    <cellStyle name="Normal 9 2 2 5 2 2 2" xfId="7286"/>
    <cellStyle name="Normal 9 2 2 5 2 3" xfId="7287"/>
    <cellStyle name="Normal 9 2 2 5 3" xfId="7288"/>
    <cellStyle name="Normal 9 2 2 5 3 2" xfId="7289"/>
    <cellStyle name="Normal 9 2 2 5 3 2 2" xfId="7290"/>
    <cellStyle name="Normal 9 2 2 5 3 3" xfId="7291"/>
    <cellStyle name="Normal 9 2 2 5 4" xfId="7292"/>
    <cellStyle name="Normal 9 2 2 5 4 2" xfId="7293"/>
    <cellStyle name="Normal 9 2 2 5 5" xfId="7294"/>
    <cellStyle name="Normal 9 2 2 5 5 2" xfId="7295"/>
    <cellStyle name="Normal 9 2 2 5 6" xfId="7296"/>
    <cellStyle name="Normal 9 2 2 6" xfId="7297"/>
    <cellStyle name="Normal 9 2 2 6 2" xfId="7298"/>
    <cellStyle name="Normal 9 2 2 6 2 2" xfId="7299"/>
    <cellStyle name="Normal 9 2 2 6 3" xfId="7300"/>
    <cellStyle name="Normal 9 2 2 7" xfId="7301"/>
    <cellStyle name="Normal 9 2 2 7 2" xfId="7302"/>
    <cellStyle name="Normal 9 2 2 7 2 2" xfId="7303"/>
    <cellStyle name="Normal 9 2 2 7 3" xfId="7304"/>
    <cellStyle name="Normal 9 2 2 8" xfId="7305"/>
    <cellStyle name="Normal 9 2 2 8 2" xfId="7306"/>
    <cellStyle name="Normal 9 2 2 9" xfId="7307"/>
    <cellStyle name="Normal 9 2 2 9 2" xfId="7308"/>
    <cellStyle name="Normal 9 2 3" xfId="7309"/>
    <cellStyle name="Normal 9 2 3 2" xfId="7310"/>
    <cellStyle name="Normal 9 2 3 2 2" xfId="7311"/>
    <cellStyle name="Normal 9 2 3 2 2 2" xfId="7312"/>
    <cellStyle name="Normal 9 2 3 2 2 2 2" xfId="7313"/>
    <cellStyle name="Normal 9 2 3 2 2 2 2 2" xfId="7314"/>
    <cellStyle name="Normal 9 2 3 2 2 2 3" xfId="7315"/>
    <cellStyle name="Normal 9 2 3 2 2 3" xfId="7316"/>
    <cellStyle name="Normal 9 2 3 2 2 3 2" xfId="7317"/>
    <cellStyle name="Normal 9 2 3 2 2 3 2 2" xfId="7318"/>
    <cellStyle name="Normal 9 2 3 2 2 3 3" xfId="7319"/>
    <cellStyle name="Normal 9 2 3 2 2 4" xfId="7320"/>
    <cellStyle name="Normal 9 2 3 2 2 4 2" xfId="7321"/>
    <cellStyle name="Normal 9 2 3 2 2 5" xfId="7322"/>
    <cellStyle name="Normal 9 2 3 2 2 5 2" xfId="7323"/>
    <cellStyle name="Normal 9 2 3 2 2 6" xfId="7324"/>
    <cellStyle name="Normal 9 2 3 2 3" xfId="7325"/>
    <cellStyle name="Normal 9 2 3 2 3 2" xfId="7326"/>
    <cellStyle name="Normal 9 2 3 2 3 2 2" xfId="7327"/>
    <cellStyle name="Normal 9 2 3 2 3 3" xfId="7328"/>
    <cellStyle name="Normal 9 2 3 2 4" xfId="7329"/>
    <cellStyle name="Normal 9 2 3 2 4 2" xfId="7330"/>
    <cellStyle name="Normal 9 2 3 2 4 2 2" xfId="7331"/>
    <cellStyle name="Normal 9 2 3 2 4 3" xfId="7332"/>
    <cellStyle name="Normal 9 2 3 2 5" xfId="7333"/>
    <cellStyle name="Normal 9 2 3 2 5 2" xfId="7334"/>
    <cellStyle name="Normal 9 2 3 2 6" xfId="7335"/>
    <cellStyle name="Normal 9 2 3 2 6 2" xfId="7336"/>
    <cellStyle name="Normal 9 2 3 2 7" xfId="7337"/>
    <cellStyle name="Normal 9 2 3 3" xfId="7338"/>
    <cellStyle name="Normal 9 2 3 3 2" xfId="7339"/>
    <cellStyle name="Normal 9 2 3 3 2 2" xfId="7340"/>
    <cellStyle name="Normal 9 2 3 3 2 2 2" xfId="7341"/>
    <cellStyle name="Normal 9 2 3 3 2 2 2 2" xfId="7342"/>
    <cellStyle name="Normal 9 2 3 3 2 2 3" xfId="7343"/>
    <cellStyle name="Normal 9 2 3 3 2 3" xfId="7344"/>
    <cellStyle name="Normal 9 2 3 3 2 3 2" xfId="7345"/>
    <cellStyle name="Normal 9 2 3 3 2 3 2 2" xfId="7346"/>
    <cellStyle name="Normal 9 2 3 3 2 3 3" xfId="7347"/>
    <cellStyle name="Normal 9 2 3 3 2 4" xfId="7348"/>
    <cellStyle name="Normal 9 2 3 3 2 4 2" xfId="7349"/>
    <cellStyle name="Normal 9 2 3 3 2 5" xfId="7350"/>
    <cellStyle name="Normal 9 2 3 3 2 5 2" xfId="7351"/>
    <cellStyle name="Normal 9 2 3 3 2 6" xfId="7352"/>
    <cellStyle name="Normal 9 2 3 3 3" xfId="7353"/>
    <cellStyle name="Normal 9 2 3 3 3 2" xfId="7354"/>
    <cellStyle name="Normal 9 2 3 3 3 2 2" xfId="7355"/>
    <cellStyle name="Normal 9 2 3 3 3 3" xfId="7356"/>
    <cellStyle name="Normal 9 2 3 3 4" xfId="7357"/>
    <cellStyle name="Normal 9 2 3 3 4 2" xfId="7358"/>
    <cellStyle name="Normal 9 2 3 3 4 2 2" xfId="7359"/>
    <cellStyle name="Normal 9 2 3 3 4 3" xfId="7360"/>
    <cellStyle name="Normal 9 2 3 3 5" xfId="7361"/>
    <cellStyle name="Normal 9 2 3 3 5 2" xfId="7362"/>
    <cellStyle name="Normal 9 2 3 3 6" xfId="7363"/>
    <cellStyle name="Normal 9 2 3 3 6 2" xfId="7364"/>
    <cellStyle name="Normal 9 2 3 3 7" xfId="7365"/>
    <cellStyle name="Normal 9 2 3 4" xfId="7366"/>
    <cellStyle name="Normal 9 2 3 4 2" xfId="7367"/>
    <cellStyle name="Normal 9 2 3 4 2 2" xfId="7368"/>
    <cellStyle name="Normal 9 2 3 4 2 2 2" xfId="7369"/>
    <cellStyle name="Normal 9 2 3 4 2 3" xfId="7370"/>
    <cellStyle name="Normal 9 2 3 4 3" xfId="7371"/>
    <cellStyle name="Normal 9 2 3 4 3 2" xfId="7372"/>
    <cellStyle name="Normal 9 2 3 4 3 2 2" xfId="7373"/>
    <cellStyle name="Normal 9 2 3 4 3 3" xfId="7374"/>
    <cellStyle name="Normal 9 2 3 4 4" xfId="7375"/>
    <cellStyle name="Normal 9 2 3 4 4 2" xfId="7376"/>
    <cellStyle name="Normal 9 2 3 4 5" xfId="7377"/>
    <cellStyle name="Normal 9 2 3 4 5 2" xfId="7378"/>
    <cellStyle name="Normal 9 2 3 4 6" xfId="7379"/>
    <cellStyle name="Normal 9 2 3 5" xfId="7380"/>
    <cellStyle name="Normal 9 2 3 5 2" xfId="7381"/>
    <cellStyle name="Normal 9 2 3 5 2 2" xfId="7382"/>
    <cellStyle name="Normal 9 2 3 5 3" xfId="7383"/>
    <cellStyle name="Normal 9 2 3 6" xfId="7384"/>
    <cellStyle name="Normal 9 2 3 6 2" xfId="7385"/>
    <cellStyle name="Normal 9 2 3 6 2 2" xfId="7386"/>
    <cellStyle name="Normal 9 2 3 6 3" xfId="7387"/>
    <cellStyle name="Normal 9 2 3 7" xfId="7388"/>
    <cellStyle name="Normal 9 2 3 7 2" xfId="7389"/>
    <cellStyle name="Normal 9 2 3 8" xfId="7390"/>
    <cellStyle name="Normal 9 2 3 8 2" xfId="7391"/>
    <cellStyle name="Normal 9 2 3 9" xfId="7392"/>
    <cellStyle name="Normal 9 2 4" xfId="7393"/>
    <cellStyle name="Normal 9 2 4 2" xfId="7394"/>
    <cellStyle name="Normal 9 2 4 2 2" xfId="7395"/>
    <cellStyle name="Normal 9 2 4 2 2 2" xfId="7396"/>
    <cellStyle name="Normal 9 2 4 2 2 2 2" xfId="7397"/>
    <cellStyle name="Normal 9 2 4 2 2 3" xfId="7398"/>
    <cellStyle name="Normal 9 2 4 2 3" xfId="7399"/>
    <cellStyle name="Normal 9 2 4 2 3 2" xfId="7400"/>
    <cellStyle name="Normal 9 2 4 2 3 2 2" xfId="7401"/>
    <cellStyle name="Normal 9 2 4 2 3 3" xfId="7402"/>
    <cellStyle name="Normal 9 2 4 2 4" xfId="7403"/>
    <cellStyle name="Normal 9 2 4 2 4 2" xfId="7404"/>
    <cellStyle name="Normal 9 2 4 2 5" xfId="7405"/>
    <cellStyle name="Normal 9 2 4 2 5 2" xfId="7406"/>
    <cellStyle name="Normal 9 2 4 2 6" xfId="7407"/>
    <cellStyle name="Normal 9 2 4 3" xfId="7408"/>
    <cellStyle name="Normal 9 2 4 3 2" xfId="7409"/>
    <cellStyle name="Normal 9 2 4 3 2 2" xfId="7410"/>
    <cellStyle name="Normal 9 2 4 3 3" xfId="7411"/>
    <cellStyle name="Normal 9 2 4 4" xfId="7412"/>
    <cellStyle name="Normal 9 2 4 4 2" xfId="7413"/>
    <cellStyle name="Normal 9 2 4 4 2 2" xfId="7414"/>
    <cellStyle name="Normal 9 2 4 4 3" xfId="7415"/>
    <cellStyle name="Normal 9 2 4 5" xfId="7416"/>
    <cellStyle name="Normal 9 2 4 5 2" xfId="7417"/>
    <cellStyle name="Normal 9 2 4 6" xfId="7418"/>
    <cellStyle name="Normal 9 2 4 6 2" xfId="7419"/>
    <cellStyle name="Normal 9 2 4 7" xfId="7420"/>
    <cellStyle name="Normal 9 2 5" xfId="7421"/>
    <cellStyle name="Normal 9 2 5 2" xfId="7422"/>
    <cellStyle name="Normal 9 2 5 2 2" xfId="7423"/>
    <cellStyle name="Normal 9 2 5 2 2 2" xfId="7424"/>
    <cellStyle name="Normal 9 2 5 2 2 2 2" xfId="7425"/>
    <cellStyle name="Normal 9 2 5 2 2 3" xfId="7426"/>
    <cellStyle name="Normal 9 2 5 2 3" xfId="7427"/>
    <cellStyle name="Normal 9 2 5 2 3 2" xfId="7428"/>
    <cellStyle name="Normal 9 2 5 2 3 2 2" xfId="7429"/>
    <cellStyle name="Normal 9 2 5 2 3 3" xfId="7430"/>
    <cellStyle name="Normal 9 2 5 2 4" xfId="7431"/>
    <cellStyle name="Normal 9 2 5 2 4 2" xfId="7432"/>
    <cellStyle name="Normal 9 2 5 2 5" xfId="7433"/>
    <cellStyle name="Normal 9 2 5 2 5 2" xfId="7434"/>
    <cellStyle name="Normal 9 2 5 2 6" xfId="7435"/>
    <cellStyle name="Normal 9 2 5 3" xfId="7436"/>
    <cellStyle name="Normal 9 2 5 3 2" xfId="7437"/>
    <cellStyle name="Normal 9 2 5 3 2 2" xfId="7438"/>
    <cellStyle name="Normal 9 2 5 3 3" xfId="7439"/>
    <cellStyle name="Normal 9 2 5 4" xfId="7440"/>
    <cellStyle name="Normal 9 2 5 4 2" xfId="7441"/>
    <cellStyle name="Normal 9 2 5 4 2 2" xfId="7442"/>
    <cellStyle name="Normal 9 2 5 4 3" xfId="7443"/>
    <cellStyle name="Normal 9 2 5 5" xfId="7444"/>
    <cellStyle name="Normal 9 2 5 5 2" xfId="7445"/>
    <cellStyle name="Normal 9 2 5 6" xfId="7446"/>
    <cellStyle name="Normal 9 2 5 6 2" xfId="7447"/>
    <cellStyle name="Normal 9 2 5 7" xfId="7448"/>
    <cellStyle name="Normal 9 2 6" xfId="7449"/>
    <cellStyle name="Normal 9 2 6 2" xfId="7450"/>
    <cellStyle name="Normal 9 2 6 2 2" xfId="7451"/>
    <cellStyle name="Normal 9 2 6 2 2 2" xfId="7452"/>
    <cellStyle name="Normal 9 2 6 2 3" xfId="7453"/>
    <cellStyle name="Normal 9 2 6 3" xfId="7454"/>
    <cellStyle name="Normal 9 2 6 3 2" xfId="7455"/>
    <cellStyle name="Normal 9 2 6 3 2 2" xfId="7456"/>
    <cellStyle name="Normal 9 2 6 3 3" xfId="7457"/>
    <cellStyle name="Normal 9 2 6 4" xfId="7458"/>
    <cellStyle name="Normal 9 2 6 4 2" xfId="7459"/>
    <cellStyle name="Normal 9 2 6 5" xfId="7460"/>
    <cellStyle name="Normal 9 2 6 5 2" xfId="7461"/>
    <cellStyle name="Normal 9 2 6 6" xfId="7462"/>
    <cellStyle name="Normal 9 2 7" xfId="7463"/>
    <cellStyle name="Normal 9 2 7 2" xfId="7464"/>
    <cellStyle name="Normal 9 2 7 2 2" xfId="7465"/>
    <cellStyle name="Normal 9 2 7 3" xfId="7466"/>
    <cellStyle name="Normal 9 2 8" xfId="7467"/>
    <cellStyle name="Normal 9 2 8 2" xfId="7468"/>
    <cellStyle name="Normal 9 2 8 2 2" xfId="7469"/>
    <cellStyle name="Normal 9 2 8 3" xfId="7470"/>
    <cellStyle name="Normal 9 2 9" xfId="7471"/>
    <cellStyle name="Normal 9 2 9 2" xfId="7472"/>
    <cellStyle name="Normal 9 3" xfId="7473"/>
    <cellStyle name="Normal 9 3 2" xfId="7474"/>
    <cellStyle name="Normal 9 3 2 2" xfId="7475"/>
    <cellStyle name="Normal 9 3 2 2 2" xfId="7476"/>
    <cellStyle name="Normal 9 3 2 2 2 2" xfId="7477"/>
    <cellStyle name="Normal 9 3 2 2 2 2 2" xfId="7478"/>
    <cellStyle name="Normal 9 3 2 2 2 3" xfId="7479"/>
    <cellStyle name="Normal 9 3 2 2 3" xfId="7480"/>
    <cellStyle name="Normal 9 3 2 2 3 2" xfId="7481"/>
    <cellStyle name="Normal 9 3 2 2 3 2 2" xfId="7482"/>
    <cellStyle name="Normal 9 3 2 2 3 3" xfId="7483"/>
    <cellStyle name="Normal 9 3 2 2 4" xfId="7484"/>
    <cellStyle name="Normal 9 3 2 2 4 2" xfId="7485"/>
    <cellStyle name="Normal 9 3 2 2 5" xfId="7486"/>
    <cellStyle name="Normal 9 3 2 2 5 2" xfId="7487"/>
    <cellStyle name="Normal 9 3 2 2 6" xfId="7488"/>
    <cellStyle name="Normal 9 3 2 3" xfId="7489"/>
    <cellStyle name="Normal 9 3 2 3 2" xfId="7490"/>
    <cellStyle name="Normal 9 3 2 3 2 2" xfId="7491"/>
    <cellStyle name="Normal 9 3 2 3 3" xfId="7492"/>
    <cellStyle name="Normal 9 3 2 4" xfId="7493"/>
    <cellStyle name="Normal 9 3 2 4 2" xfId="7494"/>
    <cellStyle name="Normal 9 3 2 4 2 2" xfId="7495"/>
    <cellStyle name="Normal 9 3 2 4 3" xfId="7496"/>
    <cellStyle name="Normal 9 3 2 5" xfId="7497"/>
    <cellStyle name="Normal 9 3 2 5 2" xfId="7498"/>
    <cellStyle name="Normal 9 3 2 6" xfId="7499"/>
    <cellStyle name="Normal 9 3 2 6 2" xfId="7500"/>
    <cellStyle name="Normal 9 3 2 7" xfId="7501"/>
    <cellStyle name="Normal 9 3 3" xfId="7502"/>
    <cellStyle name="Normal 9 3 3 2" xfId="7503"/>
    <cellStyle name="Normal 9 3 3 2 2" xfId="7504"/>
    <cellStyle name="Normal 9 3 3 2 2 2" xfId="7505"/>
    <cellStyle name="Normal 9 3 3 2 2 2 2" xfId="7506"/>
    <cellStyle name="Normal 9 3 3 2 2 3" xfId="7507"/>
    <cellStyle name="Normal 9 3 3 2 3" xfId="7508"/>
    <cellStyle name="Normal 9 3 3 2 3 2" xfId="7509"/>
    <cellStyle name="Normal 9 3 3 2 3 2 2" xfId="7510"/>
    <cellStyle name="Normal 9 3 3 2 3 3" xfId="7511"/>
    <cellStyle name="Normal 9 3 3 2 4" xfId="7512"/>
    <cellStyle name="Normal 9 3 3 2 4 2" xfId="7513"/>
    <cellStyle name="Normal 9 3 3 2 5" xfId="7514"/>
    <cellStyle name="Normal 9 3 3 2 5 2" xfId="7515"/>
    <cellStyle name="Normal 9 3 3 2 6" xfId="7516"/>
    <cellStyle name="Normal 9 3 3 3" xfId="7517"/>
    <cellStyle name="Normal 9 3 3 3 2" xfId="7518"/>
    <cellStyle name="Normal 9 3 3 3 2 2" xfId="7519"/>
    <cellStyle name="Normal 9 3 3 3 3" xfId="7520"/>
    <cellStyle name="Normal 9 3 3 4" xfId="7521"/>
    <cellStyle name="Normal 9 3 3 4 2" xfId="7522"/>
    <cellStyle name="Normal 9 3 3 4 2 2" xfId="7523"/>
    <cellStyle name="Normal 9 3 3 4 3" xfId="7524"/>
    <cellStyle name="Normal 9 3 3 5" xfId="7525"/>
    <cellStyle name="Normal 9 3 3 5 2" xfId="7526"/>
    <cellStyle name="Normal 9 3 3 6" xfId="7527"/>
    <cellStyle name="Normal 9 3 3 6 2" xfId="7528"/>
    <cellStyle name="Normal 9 3 3 7" xfId="7529"/>
    <cellStyle name="Normal 9 3 4" xfId="7530"/>
    <cellStyle name="Normal 9 3 4 2" xfId="7531"/>
    <cellStyle name="Normal 9 3 4 2 2" xfId="7532"/>
    <cellStyle name="Normal 9 3 4 2 2 2" xfId="7533"/>
    <cellStyle name="Normal 9 3 4 2 3" xfId="7534"/>
    <cellStyle name="Normal 9 3 4 3" xfId="7535"/>
    <cellStyle name="Normal 9 3 4 3 2" xfId="7536"/>
    <cellStyle name="Normal 9 3 4 3 2 2" xfId="7537"/>
    <cellStyle name="Normal 9 3 4 3 3" xfId="7538"/>
    <cellStyle name="Normal 9 3 4 4" xfId="7539"/>
    <cellStyle name="Normal 9 3 4 4 2" xfId="7540"/>
    <cellStyle name="Normal 9 3 4 5" xfId="7541"/>
    <cellStyle name="Normal 9 3 4 5 2" xfId="7542"/>
    <cellStyle name="Normal 9 3 4 6" xfId="7543"/>
    <cellStyle name="Normal 9 3 5" xfId="7544"/>
    <cellStyle name="Normal 9 3 5 2" xfId="7545"/>
    <cellStyle name="Normal 9 3 5 2 2" xfId="7546"/>
    <cellStyle name="Normal 9 3 5 3" xfId="7547"/>
    <cellStyle name="Normal 9 3 6" xfId="7548"/>
    <cellStyle name="Normal 9 3 6 2" xfId="7549"/>
    <cellStyle name="Normal 9 3 6 2 2" xfId="7550"/>
    <cellStyle name="Normal 9 3 6 3" xfId="7551"/>
    <cellStyle name="Normal 9 3 7" xfId="7552"/>
    <cellStyle name="Normal 9 3 7 2" xfId="7553"/>
    <cellStyle name="Normal 9 3 8" xfId="7554"/>
    <cellStyle name="Normal 9 3 8 2" xfId="7555"/>
    <cellStyle name="Normal 9 3 9" xfId="7556"/>
    <cellStyle name="Normal 9 4" xfId="7557"/>
    <cellStyle name="Normal 9 4 2" xfId="7558"/>
    <cellStyle name="Normal 9 4 2 2" xfId="7559"/>
    <cellStyle name="Normal 9 4 2 2 2" xfId="7560"/>
    <cellStyle name="Normal 9 4 2 2 2 2" xfId="7561"/>
    <cellStyle name="Normal 9 4 2 2 3" xfId="7562"/>
    <cellStyle name="Normal 9 4 2 3" xfId="7563"/>
    <cellStyle name="Normal 9 4 2 3 2" xfId="7564"/>
    <cellStyle name="Normal 9 4 2 3 2 2" xfId="7565"/>
    <cellStyle name="Normal 9 4 2 3 3" xfId="7566"/>
    <cellStyle name="Normal 9 4 2 4" xfId="7567"/>
    <cellStyle name="Normal 9 4 2 4 2" xfId="7568"/>
    <cellStyle name="Normal 9 4 2 5" xfId="7569"/>
    <cellStyle name="Normal 9 4 2 5 2" xfId="7570"/>
    <cellStyle name="Normal 9 4 2 6" xfId="7571"/>
    <cellStyle name="Normal 9 4 3" xfId="7572"/>
    <cellStyle name="Normal 9 4 3 2" xfId="7573"/>
    <cellStyle name="Normal 9 4 3 2 2" xfId="7574"/>
    <cellStyle name="Normal 9 4 3 3" xfId="7575"/>
    <cellStyle name="Normal 9 4 4" xfId="7576"/>
    <cellStyle name="Normal 9 4 4 2" xfId="7577"/>
    <cellStyle name="Normal 9 4 4 2 2" xfId="7578"/>
    <cellStyle name="Normal 9 4 4 3" xfId="7579"/>
    <cellStyle name="Normal 9 4 5" xfId="7580"/>
    <cellStyle name="Normal 9 4 5 2" xfId="7581"/>
    <cellStyle name="Normal 9 4 6" xfId="7582"/>
    <cellStyle name="Normal 9 4 6 2" xfId="7583"/>
    <cellStyle name="Normal 9 4 7" xfId="7584"/>
    <cellStyle name="Normal 9 5" xfId="7585"/>
    <cellStyle name="Normal 9 5 2" xfId="7586"/>
    <cellStyle name="Normal 9 5 2 2" xfId="7587"/>
    <cellStyle name="Normal 9 5 2 2 2" xfId="7588"/>
    <cellStyle name="Normal 9 5 2 2 2 2" xfId="7589"/>
    <cellStyle name="Normal 9 5 2 2 3" xfId="7590"/>
    <cellStyle name="Normal 9 5 2 3" xfId="7591"/>
    <cellStyle name="Normal 9 5 2 3 2" xfId="7592"/>
    <cellStyle name="Normal 9 5 2 3 2 2" xfId="7593"/>
    <cellStyle name="Normal 9 5 2 3 3" xfId="7594"/>
    <cellStyle name="Normal 9 5 2 4" xfId="7595"/>
    <cellStyle name="Normal 9 5 2 4 2" xfId="7596"/>
    <cellStyle name="Normal 9 5 2 5" xfId="7597"/>
    <cellStyle name="Normal 9 5 2 5 2" xfId="7598"/>
    <cellStyle name="Normal 9 5 2 6" xfId="7599"/>
    <cellStyle name="Normal 9 5 3" xfId="7600"/>
    <cellStyle name="Normal 9 5 3 2" xfId="7601"/>
    <cellStyle name="Normal 9 5 3 2 2" xfId="7602"/>
    <cellStyle name="Normal 9 5 3 3" xfId="7603"/>
    <cellStyle name="Normal 9 5 4" xfId="7604"/>
    <cellStyle name="Normal 9 5 4 2" xfId="7605"/>
    <cellStyle name="Normal 9 5 4 2 2" xfId="7606"/>
    <cellStyle name="Normal 9 5 4 3" xfId="7607"/>
    <cellStyle name="Normal 9 5 5" xfId="7608"/>
    <cellStyle name="Normal 9 5 5 2" xfId="7609"/>
    <cellStyle name="Normal 9 5 6" xfId="7610"/>
    <cellStyle name="Normal 9 5 6 2" xfId="7611"/>
    <cellStyle name="Normal 9 5 7" xfId="7612"/>
    <cellStyle name="Normal 9 6" xfId="7613"/>
    <cellStyle name="Normal 9 6 2" xfId="7614"/>
    <cellStyle name="Normal 9 6 2 2" xfId="7615"/>
    <cellStyle name="Normal 9 6 2 2 2" xfId="7616"/>
    <cellStyle name="Normal 9 6 2 3" xfId="7617"/>
    <cellStyle name="Normal 9 6 3" xfId="7618"/>
    <cellStyle name="Normal 9 6 3 2" xfId="7619"/>
    <cellStyle name="Normal 9 6 3 2 2" xfId="7620"/>
    <cellStyle name="Normal 9 6 3 3" xfId="7621"/>
    <cellStyle name="Normal 9 6 4" xfId="7622"/>
    <cellStyle name="Normal 9 6 4 2" xfId="7623"/>
    <cellStyle name="Normal 9 6 5" xfId="7624"/>
    <cellStyle name="Normal 9 6 5 2" xfId="7625"/>
    <cellStyle name="Normal 9 6 6" xfId="7626"/>
    <cellStyle name="Normal 9 7" xfId="7627"/>
    <cellStyle name="Normal 9 7 2" xfId="7628"/>
    <cellStyle name="Normal 9 7 2 2" xfId="7629"/>
    <cellStyle name="Normal 9 7 2 2 2" xfId="7630"/>
    <cellStyle name="Normal 9 7 2 3" xfId="7631"/>
    <cellStyle name="Normal 9 7 3" xfId="7632"/>
    <cellStyle name="Normal 9 7 3 2" xfId="7633"/>
    <cellStyle name="Normal 9 7 3 2 2" xfId="7634"/>
    <cellStyle name="Normal 9 7 3 3" xfId="7635"/>
    <cellStyle name="Normal 9 7 4" xfId="7636"/>
    <cellStyle name="Normal 9 7 4 2" xfId="7637"/>
    <cellStyle name="Normal 9 7 5" xfId="7638"/>
    <cellStyle name="Normal 9 7 5 2" xfId="7639"/>
    <cellStyle name="Normal 9 7 6" xfId="7640"/>
    <cellStyle name="Normal 9 8" xfId="7641"/>
    <cellStyle name="Normal 9 8 2" xfId="7642"/>
    <cellStyle name="Normal 9 8 2 2" xfId="7643"/>
    <cellStyle name="Normal 9 8 2 2 2" xfId="7644"/>
    <cellStyle name="Normal 9 8 2 3" xfId="7645"/>
    <cellStyle name="Normal 9 8 3" xfId="7646"/>
    <cellStyle name="Normal 9 8 3 2" xfId="7647"/>
    <cellStyle name="Normal 9 8 3 2 2" xfId="7648"/>
    <cellStyle name="Normal 9 8 3 3" xfId="7649"/>
    <cellStyle name="Normal 9 8 4" xfId="7650"/>
    <cellStyle name="Normal 9 8 4 2" xfId="7651"/>
    <cellStyle name="Normal 9 8 5" xfId="7652"/>
    <cellStyle name="Normal 9 8 5 2" xfId="7653"/>
    <cellStyle name="Normal 9 8 6" xfId="7654"/>
    <cellStyle name="Normal 9 9" xfId="7655"/>
    <cellStyle name="Normal 9 9 2" xfId="7656"/>
    <cellStyle name="Normal 9 9 2 2" xfId="7657"/>
    <cellStyle name="Normal 9 9 2 2 2" xfId="7658"/>
    <cellStyle name="Normal 9 9 2 3" xfId="7659"/>
    <cellStyle name="Normal 9 9 3" xfId="7660"/>
    <cellStyle name="Normal 9 9 3 2" xfId="7661"/>
    <cellStyle name="Normal 9 9 3 2 2" xfId="7662"/>
    <cellStyle name="Normal 9 9 3 3" xfId="7663"/>
    <cellStyle name="Normal 9 9 4" xfId="7664"/>
    <cellStyle name="Normal 9 9 4 2" xfId="7665"/>
    <cellStyle name="Normal 9 9 5" xfId="7666"/>
    <cellStyle name="Normal 9 9 5 2" xfId="7667"/>
    <cellStyle name="Normal 9 9 6" xfId="7668"/>
    <cellStyle name="Note 10" xfId="7669"/>
    <cellStyle name="Note 2" xfId="7670"/>
    <cellStyle name="Note 2 2" xfId="7671"/>
    <cellStyle name="Note 2 2 2" xfId="7672"/>
    <cellStyle name="Note 2 2 2 2" xfId="7673"/>
    <cellStyle name="Note 2 2 3" xfId="7674"/>
    <cellStyle name="Note 2 3" xfId="7675"/>
    <cellStyle name="Note 2 3 2" xfId="7676"/>
    <cellStyle name="Note 2 3 2 2" xfId="7677"/>
    <cellStyle name="Note 2 3 3" xfId="7678"/>
    <cellStyle name="Note 2 4" xfId="7679"/>
    <cellStyle name="Note 2 4 2" xfId="7680"/>
    <cellStyle name="Note 2 5" xfId="7681"/>
    <cellStyle name="Note 2 5 2" xfId="7682"/>
    <cellStyle name="Note 2 6" xfId="7683"/>
    <cellStyle name="Note 3" xfId="7684"/>
    <cellStyle name="Note 3 2" xfId="7685"/>
    <cellStyle name="Note 3 2 2" xfId="7686"/>
    <cellStyle name="Note 3 2 2 2" xfId="7687"/>
    <cellStyle name="Note 3 2 3" xfId="7688"/>
    <cellStyle name="Note 3 3" xfId="7689"/>
    <cellStyle name="Note 3 3 2" xfId="7690"/>
    <cellStyle name="Note 3 3 2 2" xfId="7691"/>
    <cellStyle name="Note 3 3 3" xfId="7692"/>
    <cellStyle name="Note 3 4" xfId="7693"/>
    <cellStyle name="Note 3 4 2" xfId="7694"/>
    <cellStyle name="Note 3 5" xfId="7695"/>
    <cellStyle name="Note 3 5 2" xfId="7696"/>
    <cellStyle name="Note 3 6" xfId="7697"/>
    <cellStyle name="Note 4" xfId="7698"/>
    <cellStyle name="Note 4 2" xfId="7699"/>
    <cellStyle name="Note 4 2 2" xfId="7700"/>
    <cellStyle name="Note 4 3" xfId="7701"/>
    <cellStyle name="Note 5" xfId="7702"/>
    <cellStyle name="Note 5 2" xfId="7703"/>
    <cellStyle name="Note 6" xfId="7704"/>
    <cellStyle name="Note 6 2" xfId="7705"/>
    <cellStyle name="Note 7" xfId="7706"/>
    <cellStyle name="Note 7 2" xfId="7707"/>
    <cellStyle name="Note 8" xfId="7708"/>
    <cellStyle name="Note 9" xfId="7709"/>
    <cellStyle name="Output 2" xfId="7710"/>
    <cellStyle name="Percent" xfId="1" builtinId="5"/>
    <cellStyle name="Percent 10" xfId="7711"/>
    <cellStyle name="Percent 10 2" xfId="7712"/>
    <cellStyle name="Percent 11" xfId="7713"/>
    <cellStyle name="Percent 11 2" xfId="7714"/>
    <cellStyle name="Percent 12" xfId="7715"/>
    <cellStyle name="Percent 12 2" xfId="7716"/>
    <cellStyle name="Percent 13" xfId="7717"/>
    <cellStyle name="Percent 14" xfId="7718"/>
    <cellStyle name="Percent 2" xfId="7719"/>
    <cellStyle name="Percent 2 2" xfId="7720"/>
    <cellStyle name="Percent 2 3" xfId="7721"/>
    <cellStyle name="Percent 3" xfId="7722"/>
    <cellStyle name="Percent 3 2" xfId="7723"/>
    <cellStyle name="Percent 3 2 2" xfId="7724"/>
    <cellStyle name="Percent 3 2 2 2" xfId="7725"/>
    <cellStyle name="Percent 3 2 2 2 2" xfId="7726"/>
    <cellStyle name="Percent 3 2 2 2 2 2" xfId="7727"/>
    <cellStyle name="Percent 3 2 2 2 3" xfId="7728"/>
    <cellStyle name="Percent 3 2 2 3" xfId="7729"/>
    <cellStyle name="Percent 3 2 2 3 2" xfId="7730"/>
    <cellStyle name="Percent 3 2 2 3 2 2" xfId="7731"/>
    <cellStyle name="Percent 3 2 2 3 3" xfId="7732"/>
    <cellStyle name="Percent 3 2 2 4" xfId="7733"/>
    <cellStyle name="Percent 3 2 2 4 2" xfId="7734"/>
    <cellStyle name="Percent 3 2 2 5" xfId="7735"/>
    <cellStyle name="Percent 3 2 2 5 2" xfId="7736"/>
    <cellStyle name="Percent 3 2 2 5 3" xfId="7737"/>
    <cellStyle name="Percent 3 2 2 6" xfId="7738"/>
    <cellStyle name="Percent 3 2 3" xfId="7739"/>
    <cellStyle name="Percent 3 2 3 2" xfId="7740"/>
    <cellStyle name="Percent 3 2 3 2 2" xfId="7741"/>
    <cellStyle name="Percent 3 2 3 3" xfId="7742"/>
    <cellStyle name="Percent 3 2 4" xfId="7743"/>
    <cellStyle name="Percent 3 2 4 2" xfId="7744"/>
    <cellStyle name="Percent 3 2 4 2 2" xfId="7745"/>
    <cellStyle name="Percent 3 2 4 3" xfId="7746"/>
    <cellStyle name="Percent 3 2 5" xfId="7747"/>
    <cellStyle name="Percent 3 2 5 2" xfId="7748"/>
    <cellStyle name="Percent 3 2 6" xfId="7749"/>
    <cellStyle name="Percent 3 2 6 2" xfId="7750"/>
    <cellStyle name="Percent 3 2 7" xfId="7751"/>
    <cellStyle name="Percent 3 3" xfId="7752"/>
    <cellStyle name="Percent 3 3 2" xfId="7753"/>
    <cellStyle name="Percent 3 3 2 2" xfId="7754"/>
    <cellStyle name="Percent 3 3 2 2 2" xfId="7755"/>
    <cellStyle name="Percent 3 3 2 3" xfId="7756"/>
    <cellStyle name="Percent 3 3 3" xfId="7757"/>
    <cellStyle name="Percent 3 3 3 2" xfId="7758"/>
    <cellStyle name="Percent 3 3 3 2 2" xfId="7759"/>
    <cellStyle name="Percent 3 3 3 3" xfId="7760"/>
    <cellStyle name="Percent 3 3 4" xfId="7761"/>
    <cellStyle name="Percent 3 3 4 2" xfId="7762"/>
    <cellStyle name="Percent 3 3 5" xfId="7763"/>
    <cellStyle name="Percent 3 3 5 2" xfId="7764"/>
    <cellStyle name="Percent 3 3 6" xfId="7765"/>
    <cellStyle name="Percent 3 4" xfId="7766"/>
    <cellStyle name="Percent 3 4 2" xfId="7767"/>
    <cellStyle name="Percent 3 5" xfId="7768"/>
    <cellStyle name="Percent 3 6" xfId="7769"/>
    <cellStyle name="Percent 4" xfId="7770"/>
    <cellStyle name="Percent 4 2" xfId="7771"/>
    <cellStyle name="Percent 4 2 2" xfId="7772"/>
    <cellStyle name="Percent 4 2 2 2" xfId="7773"/>
    <cellStyle name="Percent 4 2 2 2 2" xfId="7774"/>
    <cellStyle name="Percent 4 2 2 3" xfId="7775"/>
    <cellStyle name="Percent 4 2 3" xfId="7776"/>
    <cellStyle name="Percent 4 2 3 2" xfId="7777"/>
    <cellStyle name="Percent 4 2 3 2 2" xfId="7778"/>
    <cellStyle name="Percent 4 2 3 3" xfId="7779"/>
    <cellStyle name="Percent 4 2 4" xfId="7780"/>
    <cellStyle name="Percent 4 2 4 2" xfId="7781"/>
    <cellStyle name="Percent 4 2 5" xfId="7782"/>
    <cellStyle name="Percent 4 2 5 2" xfId="7783"/>
    <cellStyle name="Percent 4 2 6" xfId="7784"/>
    <cellStyle name="Percent 4 3" xfId="7785"/>
    <cellStyle name="Percent 4 3 2" xfId="7786"/>
    <cellStyle name="Percent 4 3 2 2" xfId="7787"/>
    <cellStyle name="Percent 4 3 3" xfId="7788"/>
    <cellStyle name="Percent 4 4" xfId="7789"/>
    <cellStyle name="Percent 4 4 2" xfId="7790"/>
    <cellStyle name="Percent 4 4 2 2" xfId="7791"/>
    <cellStyle name="Percent 4 4 3" xfId="7792"/>
    <cellStyle name="Percent 4 5" xfId="7793"/>
    <cellStyle name="Percent 4 5 2" xfId="7794"/>
    <cellStyle name="Percent 4 6" xfId="7795"/>
    <cellStyle name="Percent 4 6 2" xfId="7796"/>
    <cellStyle name="Percent 4 7" xfId="7797"/>
    <cellStyle name="Percent 5" xfId="7798"/>
    <cellStyle name="Percent 5 2" xfId="7799"/>
    <cellStyle name="Percent 5 2 2" xfId="7800"/>
    <cellStyle name="Percent 5 2 2 2" xfId="7801"/>
    <cellStyle name="Percent 5 2 3" xfId="7802"/>
    <cellStyle name="Percent 5 3" xfId="7803"/>
    <cellStyle name="Percent 5 3 2" xfId="7804"/>
    <cellStyle name="Percent 5 3 2 2" xfId="7805"/>
    <cellStyle name="Percent 5 3 3" xfId="7806"/>
    <cellStyle name="Percent 5 4" xfId="7807"/>
    <cellStyle name="Percent 5 4 2" xfId="7808"/>
    <cellStyle name="Percent 5 5" xfId="7809"/>
    <cellStyle name="Percent 5 5 2" xfId="7810"/>
    <cellStyle name="Percent 5 6" xfId="7811"/>
    <cellStyle name="Percent 6" xfId="7812"/>
    <cellStyle name="Percent 6 2" xfId="7813"/>
    <cellStyle name="Percent 6 2 2" xfId="7814"/>
    <cellStyle name="Percent 6 3" xfId="7815"/>
    <cellStyle name="Percent 7" xfId="7816"/>
    <cellStyle name="Percent 7 2" xfId="7817"/>
    <cellStyle name="Percent 8" xfId="7818"/>
    <cellStyle name="Percent 8 2" xfId="7819"/>
    <cellStyle name="Percent 9" xfId="7820"/>
    <cellStyle name="Percent 9 2" xfId="7821"/>
    <cellStyle name="Total 2" xfId="7822"/>
    <cellStyle name="Warning Text 2" xfId="7823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6" formatCode="0.00_);[Red]\(0.0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74427254382148E-2"/>
          <c:y val="1.8452090748930356E-2"/>
          <c:w val="0.93938788430340681"/>
          <c:h val="0.86946593319670662"/>
        </c:manualLayout>
      </c:layout>
      <c:lineChart>
        <c:grouping val="standard"/>
        <c:varyColors val="0"/>
        <c:ser>
          <c:idx val="0"/>
          <c:order val="0"/>
          <c:tx>
            <c:v>ON-BUDGET CONVENTIONAL</c:v>
          </c:tx>
          <c:marker>
            <c:symbol val="diamond"/>
            <c:size val="8"/>
          </c:marker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LINE_GRAPH_DATA!$E$4:$E$15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4-4F68-BD9F-5888BD6BC319}"/>
            </c:ext>
          </c:extLst>
        </c:ser>
        <c:ser>
          <c:idx val="1"/>
          <c:order val="1"/>
          <c:tx>
            <c:v>ON-BUDGET WITH CHANGE ORDERS</c:v>
          </c:tx>
          <c:marker>
            <c:symbol val="diamond"/>
            <c:size val="8"/>
          </c:marker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LINE_GRAPH_DATA!$G$4:$G$15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4-4F68-BD9F-5888BD6B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1200"/>
        <c:axId val="98532736"/>
      </c:lineChart>
      <c:catAx>
        <c:axId val="98531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32736"/>
        <c:crosses val="autoZero"/>
        <c:auto val="1"/>
        <c:lblAlgn val="ctr"/>
        <c:lblOffset val="100"/>
        <c:noMultiLvlLbl val="1"/>
      </c:catAx>
      <c:valAx>
        <c:axId val="98532736"/>
        <c:scaling>
          <c:orientation val="minMax"/>
          <c:max val="1.1000000000000001"/>
          <c:min val="0.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ON-BUDGET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985312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cap="all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ON-TIME CONVENTIONAL</c:v>
          </c:tx>
          <c:marker>
            <c:symbol val="diamond"/>
            <c:size val="8"/>
          </c:marker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LINE_GRAPH_DATA!$I$4:$I$15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4-4F68-BD9F-5888BD6BC319}"/>
            </c:ext>
          </c:extLst>
        </c:ser>
        <c:ser>
          <c:idx val="1"/>
          <c:order val="1"/>
          <c:tx>
            <c:v>ON-TIME WITH TIME EXTENSIONS</c:v>
          </c:tx>
          <c:marker>
            <c:symbol val="diamond"/>
            <c:size val="8"/>
          </c:marker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LINE_GRAPH_DATA!$K$4:$K$15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4-4F68-BD9F-5888BD6B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03392"/>
        <c:axId val="99009280"/>
      </c:lineChart>
      <c:catAx>
        <c:axId val="9900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009280"/>
        <c:crosses val="autoZero"/>
        <c:auto val="1"/>
        <c:lblAlgn val="ctr"/>
        <c:lblOffset val="100"/>
        <c:noMultiLvlLbl val="1"/>
      </c:catAx>
      <c:valAx>
        <c:axId val="99009280"/>
        <c:scaling>
          <c:orientation val="minMax"/>
          <c:max val="1.1000000000000001"/>
          <c:min val="0.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  <a:r>
                  <a:rPr lang="en-US" baseline="0"/>
                  <a:t> ON-TIME</a:t>
                </a: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99003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cap="all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425633482068028E-2"/>
          <c:y val="1.8553755160770194E-2"/>
          <c:w val="0.95907905059856291"/>
          <c:h val="0.81152021286595377"/>
        </c:manualLayout>
      </c:layout>
      <c:lineChart>
        <c:grouping val="standard"/>
        <c:varyColors val="0"/>
        <c:ser>
          <c:idx val="0"/>
          <c:order val="0"/>
          <c:tx>
            <c:v>ON-BUDGET CUMULATIVE</c:v>
          </c:tx>
          <c:marker>
            <c:symbol val="diamond"/>
            <c:size val="8"/>
          </c:marker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LINE_GRAPH_DATA!$M$4:$M$15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E-41BD-901E-4F0F8A225BC9}"/>
            </c:ext>
          </c:extLst>
        </c:ser>
        <c:ser>
          <c:idx val="2"/>
          <c:order val="1"/>
          <c:tx>
            <c:v>ON-BUDGET with CO CUMULATIVE</c:v>
          </c:tx>
          <c:marker>
            <c:symbol val="diamond"/>
            <c:size val="8"/>
          </c:marker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LINE_GRAPH_DATA!$O$4:$O$15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E-41BD-901E-4F0F8A225BC9}"/>
            </c:ext>
          </c:extLst>
        </c:ser>
        <c:ser>
          <c:idx val="1"/>
          <c:order val="2"/>
          <c:tx>
            <c:v>ON-TIME CUMULATIVE</c:v>
          </c:tx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LINE_GRAPH_DATA!$Q$4:$Q$15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9-4E02-A640-968F02C50E7A}"/>
            </c:ext>
          </c:extLst>
        </c:ser>
        <c:ser>
          <c:idx val="3"/>
          <c:order val="3"/>
          <c:tx>
            <c:v>ON-TIME WITH CO CUMULATIVE</c:v>
          </c:tx>
          <c:cat>
            <c:strRef>
              <c:f>LINE_GRAPH_DATA!$B$4:$B$15</c:f>
              <c:strCache>
                <c:ptCount val="12"/>
                <c:pt idx="0">
                  <c:v>SEP-19</c:v>
                </c:pt>
                <c:pt idx="1">
                  <c:v>OCT-19</c:v>
                </c:pt>
                <c:pt idx="2">
                  <c:v>NOV-19</c:v>
                </c:pt>
                <c:pt idx="3">
                  <c:v>DEC-19</c:v>
                </c:pt>
                <c:pt idx="4">
                  <c:v>JAN-20</c:v>
                </c:pt>
                <c:pt idx="5">
                  <c:v>FEB-20</c:v>
                </c:pt>
                <c:pt idx="6">
                  <c:v>MAR-20</c:v>
                </c:pt>
                <c:pt idx="7">
                  <c:v>APR-20</c:v>
                </c:pt>
                <c:pt idx="8">
                  <c:v>MAY-20</c:v>
                </c:pt>
                <c:pt idx="9">
                  <c:v>JUN-20</c:v>
                </c:pt>
                <c:pt idx="10">
                  <c:v>JUL-20</c:v>
                </c:pt>
                <c:pt idx="11">
                  <c:v>AUG-20</c:v>
                </c:pt>
              </c:strCache>
            </c:strRef>
          </c:cat>
          <c:val>
            <c:numRef>
              <c:f>LINE_GRAPH_DATA!$S$4:$S$15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9-4E02-A640-968F02C50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87264"/>
        <c:axId val="99388800"/>
      </c:lineChart>
      <c:catAx>
        <c:axId val="9938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388800"/>
        <c:crosses val="autoZero"/>
        <c:auto val="1"/>
        <c:lblAlgn val="ctr"/>
        <c:lblOffset val="100"/>
        <c:noMultiLvlLbl val="1"/>
      </c:catAx>
      <c:valAx>
        <c:axId val="99388800"/>
        <c:scaling>
          <c:orientation val="minMax"/>
          <c:max val="1.1500000000000001"/>
          <c:min val="0.25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993872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cap="all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1219200</xdr:colOff>
      <xdr:row>1</xdr:row>
      <xdr:rowOff>2667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E2406-3494-44CA-B084-DCEC9243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49140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25</xdr:col>
      <xdr:colOff>76200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25</xdr:col>
      <xdr:colOff>47625</xdr:colOff>
      <xdr:row>36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25</xdr:col>
      <xdr:colOff>66674</xdr:colOff>
      <xdr:row>36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03. Contract Line Items" backgroundRefresh="0" adjustColumnWidth="0" connectionId="1" autoFormatId="16" applyNumberFormats="0" applyBorderFormats="0" applyFontFormats="0" applyPatternFormats="0" applyAlignmentFormats="0" applyWidthHeightFormats="0">
  <queryTableRefresh nextId="49">
    <queryTableFields count="22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5" name="ON TIME" tableColumnId="36"/>
      <queryTableField id="40" name="MONTH" tableColumnId="41"/>
      <queryTableField id="41" name="MMM_YY" tableColumnId="42"/>
      <queryTableField id="42" name="QUARTER FINALED" tableColumnId="43"/>
      <queryTableField id="46" dataBound="0" tableColumnId="46"/>
      <queryTableField id="43" name="CONSULTANT DESIGN" tableColumnId="1"/>
      <queryTableField id="44" name="A + B PROJECT" tableColumnId="44"/>
      <queryTableField id="45" name="CEI PROJECT" tableColumnId="45"/>
      <queryTableField id="47" name="PROJECT SIZE" tableColumnId="47"/>
      <queryTableField id="48" name="FY_CMPL" tableColumnId="48"/>
    </queryTableFields>
    <queryTableDeletedFields count="26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CO BY THRD PRTY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 W/COs"/>
      <deletedField name="OT W/COs"/>
      <deletedField name="NOT W/COs"/>
      <deletedField name="ON TIME W/COs"/>
      <deletedField name="THIRD PARTY DAYS ADDED"/>
      <deletedField name="% COMP BY TIME"/>
      <deletedField name="OT"/>
      <deletedField name="NO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OTOB_YTD" displayName="Table_OTOB_YTD" ref="A4:V356" tableType="queryTable" headerRowDxfId="45" dataDxfId="44">
  <autoFilter ref="A4:V356"/>
  <sortState ref="A5:V356">
    <sortCondition ref="E4:E356"/>
  </sortState>
  <tableColumns count="22">
    <tableColumn id="2" uniqueName="2" name="DISTRICT" totalsRowLabel="Total" queryTableFieldId="1" dataDxfId="43" totalsRowDxfId="42"/>
    <tableColumn id="5" uniqueName="5" name="CCSJ" queryTableFieldId="4" dataDxfId="41" totalsRowDxfId="40"/>
    <tableColumn id="8" uniqueName="8" name="COUNTY" queryTableFieldId="7" dataDxfId="39" totalsRowDxfId="38"/>
    <tableColumn id="9" uniqueName="9" name="HIGHWAY" queryTableFieldId="8" dataDxfId="37" totalsRowDxfId="36"/>
    <tableColumn id="15" uniqueName="15" name="DATE FINAL ESTIMATE PAID" queryTableFieldId="14" dataDxfId="35" totalsRowDxfId="34"/>
    <tableColumn id="16" uniqueName="16" name="CONTRACT AWARD AMOUNT" queryTableFieldId="15" dataDxfId="33" totalsRowDxfId="32"/>
    <tableColumn id="17" uniqueName="17" name="CHANGE ORDERS" queryTableFieldId="16" dataDxfId="31" totalsRowDxfId="30"/>
    <tableColumn id="19" uniqueName="19" name="AMOUNT PAID" queryTableFieldId="18" dataDxfId="29" totalsRowDxfId="28"/>
    <tableColumn id="20" uniqueName="20" name="OVER/UNDER BUDGET" queryTableFieldId="19" dataDxfId="27" totalsRowDxfId="26"/>
    <tableColumn id="29" uniqueName="29" name="CONTRACT DAYS" queryTableFieldId="28" dataDxfId="25" totalsRowDxfId="24"/>
    <tableColumn id="30" uniqueName="30" name="CHARGED DAYS" queryTableFieldId="29" dataDxfId="23" totalsRowDxfId="22"/>
    <tableColumn id="31" uniqueName="31" name="DAYS ADDED" queryTableFieldId="30" dataDxfId="21" totalsRowDxfId="20"/>
    <tableColumn id="36" uniqueName="36" name="OVER/UNDER SCHEDULE" queryTableFieldId="35" dataDxfId="19" totalsRowDxfId="18"/>
    <tableColumn id="41" uniqueName="41" name="MONTH" queryTableFieldId="40" dataDxfId="17" totalsRowDxfId="16"/>
    <tableColumn id="42" uniqueName="42" name="MMM_YY" totalsRowFunction="count" queryTableFieldId="41" dataDxfId="15" totalsRowDxfId="14"/>
    <tableColumn id="43" uniqueName="43" name="QUARTER FINALED" queryTableFieldId="42" dataDxfId="13" totalsRowDxfId="12"/>
    <tableColumn id="46" uniqueName="46" name="QUARTER" queryTableFieldId="46" dataDxfId="11" totalsRowDxfId="10">
      <calculatedColumnFormula>IF(MONTH(Table_OTOB_YTD[[#This Row],[QUARTER FINALED]])=1,"Q1", IF(MONTH(Table_OTOB_YTD[[#This Row],[QUARTER FINALED]])=4,"Q2",IF(MONTH(Table_OTOB_YTD[[#This Row],[QUARTER FINALED]])=7,"Q3",IF(MONTH(Table_OTOB_YTD[[#This Row],[QUARTER FINALED]])=10,"Q4"))))</calculatedColumnFormula>
    </tableColumn>
    <tableColumn id="1" uniqueName="1" name="CONSULTANT DESIGN" queryTableFieldId="43" dataDxfId="9" totalsRowDxfId="8"/>
    <tableColumn id="44" uniqueName="44" name="A + B PROJECT" queryTableFieldId="44" dataDxfId="7" totalsRowDxfId="6"/>
    <tableColumn id="45" uniqueName="45" name="CEI PROJECT" queryTableFieldId="45" dataDxfId="5" totalsRowDxfId="4"/>
    <tableColumn id="47" uniqueName="47" name="PROJECT SIZE" queryTableFieldId="47" dataDxfId="3" totalsRowDxfId="2"/>
    <tableColumn id="48" uniqueName="48" name="FY_CMPL" queryTableFieldId="48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6"/>
  <sheetViews>
    <sheetView showGridLines="0" tabSelected="1" showWhiteSpace="0" view="pageLayout" topLeftCell="E1" zoomScaleNormal="100" workbookViewId="0">
      <selection activeCell="G8" sqref="G8"/>
    </sheetView>
  </sheetViews>
  <sheetFormatPr defaultColWidth="9.109375" defaultRowHeight="15" x14ac:dyDescent="0.35"/>
  <cols>
    <col min="1" max="1" width="30.6640625" style="4" customWidth="1"/>
    <col min="2" max="2" width="16.6640625" style="1" customWidth="1"/>
    <col min="3" max="3" width="18.6640625" style="3" customWidth="1"/>
    <col min="4" max="4" width="16.6640625" style="3" customWidth="1"/>
    <col min="5" max="5" width="20.6640625" style="2" customWidth="1"/>
    <col min="6" max="7" width="26.6640625" style="1" customWidth="1"/>
    <col min="8" max="8" width="26.6640625" style="5" customWidth="1"/>
    <col min="9" max="12" width="16.6640625" style="5" customWidth="1"/>
    <col min="13" max="13" width="16.6640625" style="97" customWidth="1"/>
    <col min="14" max="19" width="16.6640625" style="5" hidden="1" customWidth="1"/>
    <col min="20" max="22" width="19.109375" style="1" hidden="1" customWidth="1"/>
    <col min="23" max="23" width="81.109375" style="1" bestFit="1" customWidth="1"/>
    <col min="24" max="24" width="10.109375" style="1" bestFit="1" customWidth="1"/>
    <col min="25" max="25" width="65.5546875" style="1" bestFit="1" customWidth="1"/>
    <col min="26" max="26" width="14.5546875" style="1" bestFit="1" customWidth="1"/>
    <col min="27" max="27" width="14.6640625" style="1" bestFit="1" customWidth="1"/>
    <col min="28" max="28" width="53.109375" style="1" bestFit="1" customWidth="1"/>
    <col min="29" max="29" width="9.33203125" style="1" bestFit="1" customWidth="1"/>
    <col min="30" max="30" width="8.6640625" style="1" bestFit="1" customWidth="1"/>
    <col min="31" max="31" width="14.109375" style="1" bestFit="1" customWidth="1"/>
    <col min="32" max="32" width="9.109375" style="1"/>
    <col min="33" max="33" width="12.109375" style="1" bestFit="1" customWidth="1"/>
    <col min="34" max="34" width="10.88671875" style="1" bestFit="1" customWidth="1"/>
    <col min="35" max="35" width="16" style="1" bestFit="1" customWidth="1"/>
    <col min="36" max="36" width="11.109375" style="1" bestFit="1" customWidth="1"/>
    <col min="37" max="37" width="26.5546875" style="1" bestFit="1" customWidth="1"/>
    <col min="38" max="38" width="25.44140625" style="1" bestFit="1" customWidth="1"/>
    <col min="39" max="39" width="18.44140625" style="1" bestFit="1" customWidth="1"/>
    <col min="40" max="40" width="15.44140625" style="1" bestFit="1" customWidth="1"/>
    <col min="41" max="41" width="18.44140625" style="1" bestFit="1" customWidth="1"/>
    <col min="42" max="42" width="14" style="1" bestFit="1" customWidth="1"/>
    <col min="43" max="43" width="19.5546875" style="1" bestFit="1" customWidth="1"/>
    <col min="44" max="44" width="11.109375" style="1" bestFit="1" customWidth="1"/>
    <col min="45" max="45" width="12.109375" style="1" bestFit="1" customWidth="1"/>
    <col min="46" max="46" width="19.5546875" style="1" bestFit="1" customWidth="1"/>
    <col min="47" max="47" width="10.6640625" style="1" bestFit="1" customWidth="1"/>
    <col min="48" max="48" width="16" style="1" bestFit="1" customWidth="1"/>
    <col min="49" max="49" width="10.5546875" style="1" bestFit="1" customWidth="1"/>
    <col min="50" max="50" width="17.88671875" style="1" bestFit="1" customWidth="1"/>
    <col min="51" max="16384" width="9.109375" style="1"/>
  </cols>
  <sheetData>
    <row r="1" spans="1:22" ht="67.8" customHeight="1" x14ac:dyDescent="0.4">
      <c r="A1" s="66"/>
      <c r="C1" s="7"/>
      <c r="M1" s="100" t="s">
        <v>769</v>
      </c>
    </row>
    <row r="2" spans="1:22" ht="18.600000000000001" x14ac:dyDescent="0.4">
      <c r="A2" s="66" t="s">
        <v>767</v>
      </c>
      <c r="C2" s="70"/>
      <c r="E2" s="77"/>
      <c r="F2" s="78"/>
      <c r="G2" s="78"/>
      <c r="M2" s="100" t="s">
        <v>771</v>
      </c>
    </row>
    <row r="3" spans="1:22" x14ac:dyDescent="0.35">
      <c r="A3" s="66" t="s">
        <v>768</v>
      </c>
      <c r="E3" s="79"/>
      <c r="F3" s="79"/>
      <c r="G3" s="79"/>
    </row>
    <row r="4" spans="1:22" s="6" customFormat="1" ht="30" customHeight="1" x14ac:dyDescent="0.3">
      <c r="A4" s="67" t="s">
        <v>0</v>
      </c>
      <c r="B4" s="67" t="s">
        <v>3</v>
      </c>
      <c r="C4" s="68" t="s">
        <v>1</v>
      </c>
      <c r="D4" s="68" t="s">
        <v>2</v>
      </c>
      <c r="E4" s="69" t="s">
        <v>4</v>
      </c>
      <c r="F4" s="67" t="s">
        <v>10</v>
      </c>
      <c r="G4" s="67" t="s">
        <v>5</v>
      </c>
      <c r="H4" s="67" t="s">
        <v>6</v>
      </c>
      <c r="I4" s="101" t="s">
        <v>770</v>
      </c>
      <c r="J4" s="67" t="s">
        <v>7</v>
      </c>
      <c r="K4" s="67" t="s">
        <v>8</v>
      </c>
      <c r="L4" s="67" t="s">
        <v>9</v>
      </c>
      <c r="M4" s="98" t="s">
        <v>766</v>
      </c>
      <c r="N4" s="67" t="s">
        <v>62</v>
      </c>
      <c r="O4" s="67" t="s">
        <v>88</v>
      </c>
      <c r="P4" s="67" t="s">
        <v>127</v>
      </c>
      <c r="Q4" s="67" t="s">
        <v>200</v>
      </c>
      <c r="R4" s="67" t="s">
        <v>142</v>
      </c>
      <c r="S4" s="67" t="s">
        <v>143</v>
      </c>
      <c r="T4" s="67" t="s">
        <v>144</v>
      </c>
      <c r="U4" s="67" t="s">
        <v>214</v>
      </c>
      <c r="V4" s="67" t="s">
        <v>675</v>
      </c>
    </row>
    <row r="5" spans="1:22" x14ac:dyDescent="0.35">
      <c r="A5" s="81" t="s">
        <v>13</v>
      </c>
      <c r="B5" s="82" t="s">
        <v>249</v>
      </c>
      <c r="C5" s="83" t="s">
        <v>165</v>
      </c>
      <c r="D5" s="83" t="s">
        <v>66</v>
      </c>
      <c r="E5" s="84">
        <v>43893</v>
      </c>
      <c r="F5" s="85">
        <v>3187981.52</v>
      </c>
      <c r="G5" s="85">
        <v>120390.05</v>
      </c>
      <c r="H5" s="85">
        <v>3191448.39</v>
      </c>
      <c r="I5" s="85">
        <v>3466.87</v>
      </c>
      <c r="J5" s="86">
        <v>98</v>
      </c>
      <c r="K5" s="86">
        <v>89</v>
      </c>
      <c r="L5" s="86">
        <v>0</v>
      </c>
      <c r="M5" s="99">
        <f>Table_OTOB_YTD[[#This Row],[CHARGED DAYS]]-Table_OTOB_YTD[[#This Row],[CONTRACT DAYS]]</f>
        <v>-9</v>
      </c>
      <c r="N5" s="87" t="s">
        <v>250</v>
      </c>
      <c r="O5" s="87" t="s">
        <v>132</v>
      </c>
      <c r="P5" s="88">
        <v>43647</v>
      </c>
      <c r="Q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" s="84" t="s">
        <v>16</v>
      </c>
      <c r="S5" s="84" t="s">
        <v>16</v>
      </c>
      <c r="T5" s="88" t="s">
        <v>12</v>
      </c>
      <c r="U5" s="88" t="s">
        <v>215</v>
      </c>
      <c r="V5" s="80" t="s">
        <v>117</v>
      </c>
    </row>
    <row r="6" spans="1:22" x14ac:dyDescent="0.35">
      <c r="A6" s="81" t="s">
        <v>58</v>
      </c>
      <c r="B6" s="82" t="s">
        <v>251</v>
      </c>
      <c r="C6" s="83" t="s">
        <v>80</v>
      </c>
      <c r="D6" s="83" t="s">
        <v>188</v>
      </c>
      <c r="E6" s="84">
        <v>43893</v>
      </c>
      <c r="F6" s="85">
        <v>3341270</v>
      </c>
      <c r="G6" s="85">
        <v>-262066.2</v>
      </c>
      <c r="H6" s="85">
        <v>3196128.39</v>
      </c>
      <c r="I6" s="85">
        <v>-145141.60999999999</v>
      </c>
      <c r="J6" s="86">
        <v>86</v>
      </c>
      <c r="K6" s="86">
        <v>112</v>
      </c>
      <c r="L6" s="86">
        <v>0</v>
      </c>
      <c r="M6" s="99">
        <f>Table_OTOB_YTD[[#This Row],[CHARGED DAYS]]-Table_OTOB_YTD[[#This Row],[CONTRACT DAYS]]</f>
        <v>26</v>
      </c>
      <c r="N6" s="87" t="s">
        <v>250</v>
      </c>
      <c r="O6" s="87" t="s">
        <v>132</v>
      </c>
      <c r="P6" s="88">
        <v>43647</v>
      </c>
      <c r="Q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" s="84" t="s">
        <v>16</v>
      </c>
      <c r="S6" s="84" t="s">
        <v>16</v>
      </c>
      <c r="T6" s="88" t="s">
        <v>16</v>
      </c>
      <c r="U6" s="88" t="s">
        <v>215</v>
      </c>
      <c r="V6" s="80" t="s">
        <v>117</v>
      </c>
    </row>
    <row r="7" spans="1:22" x14ac:dyDescent="0.35">
      <c r="A7" s="81" t="s">
        <v>28</v>
      </c>
      <c r="B7" s="82" t="s">
        <v>252</v>
      </c>
      <c r="C7" s="83" t="s">
        <v>75</v>
      </c>
      <c r="D7" s="83" t="s">
        <v>253</v>
      </c>
      <c r="E7" s="84">
        <v>43894</v>
      </c>
      <c r="F7" s="85">
        <v>2235382.79</v>
      </c>
      <c r="G7" s="85">
        <v>349685.72000000003</v>
      </c>
      <c r="H7" s="85">
        <v>2589949.7200000002</v>
      </c>
      <c r="I7" s="85">
        <v>354566.93</v>
      </c>
      <c r="J7" s="86">
        <v>150</v>
      </c>
      <c r="K7" s="86">
        <v>145</v>
      </c>
      <c r="L7" s="86">
        <v>0</v>
      </c>
      <c r="M7" s="99">
        <f>Table_OTOB_YTD[[#This Row],[CHARGED DAYS]]-Table_OTOB_YTD[[#This Row],[CONTRACT DAYS]]</f>
        <v>-5</v>
      </c>
      <c r="N7" s="87" t="s">
        <v>250</v>
      </c>
      <c r="O7" s="87" t="s">
        <v>132</v>
      </c>
      <c r="P7" s="88">
        <v>43647</v>
      </c>
      <c r="Q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" s="84" t="s">
        <v>16</v>
      </c>
      <c r="S7" s="84" t="s">
        <v>16</v>
      </c>
      <c r="T7" s="88" t="s">
        <v>12</v>
      </c>
      <c r="U7" s="88" t="s">
        <v>215</v>
      </c>
      <c r="V7" s="80" t="s">
        <v>117</v>
      </c>
    </row>
    <row r="8" spans="1:22" x14ac:dyDescent="0.35">
      <c r="A8" s="81" t="s">
        <v>57</v>
      </c>
      <c r="B8" s="82" t="s">
        <v>254</v>
      </c>
      <c r="C8" s="83" t="s">
        <v>255</v>
      </c>
      <c r="D8" s="83" t="s">
        <v>256</v>
      </c>
      <c r="E8" s="84">
        <v>43895</v>
      </c>
      <c r="F8" s="85">
        <v>12525077</v>
      </c>
      <c r="G8" s="85">
        <v>3831093.24</v>
      </c>
      <c r="H8" s="85">
        <v>15772697.949999999</v>
      </c>
      <c r="I8" s="85">
        <v>3247620.95</v>
      </c>
      <c r="J8" s="86">
        <v>75</v>
      </c>
      <c r="K8" s="86">
        <v>152</v>
      </c>
      <c r="L8" s="86">
        <v>141</v>
      </c>
      <c r="M8" s="99">
        <f>Table_OTOB_YTD[[#This Row],[CHARGED DAYS]]-Table_OTOB_YTD[[#This Row],[CONTRACT DAYS]]</f>
        <v>77</v>
      </c>
      <c r="N8" s="87" t="s">
        <v>250</v>
      </c>
      <c r="O8" s="87" t="s">
        <v>132</v>
      </c>
      <c r="P8" s="88">
        <v>43647</v>
      </c>
      <c r="Q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" s="84" t="s">
        <v>16</v>
      </c>
      <c r="S8" s="84" t="s">
        <v>16</v>
      </c>
      <c r="T8" s="88" t="s">
        <v>16</v>
      </c>
      <c r="U8" s="88" t="s">
        <v>215</v>
      </c>
      <c r="V8" s="80" t="s">
        <v>117</v>
      </c>
    </row>
    <row r="9" spans="1:22" x14ac:dyDescent="0.35">
      <c r="A9" s="81" t="s">
        <v>26</v>
      </c>
      <c r="B9" s="82" t="s">
        <v>257</v>
      </c>
      <c r="C9" s="83" t="s">
        <v>26</v>
      </c>
      <c r="D9" s="83" t="s">
        <v>258</v>
      </c>
      <c r="E9" s="84">
        <v>43895</v>
      </c>
      <c r="F9" s="85">
        <v>2032592.95</v>
      </c>
      <c r="G9" s="85">
        <v>204.06</v>
      </c>
      <c r="H9" s="85">
        <v>1193084.4099999999</v>
      </c>
      <c r="I9" s="85">
        <v>-839508.54</v>
      </c>
      <c r="J9" s="86">
        <v>85</v>
      </c>
      <c r="K9" s="86">
        <v>46</v>
      </c>
      <c r="L9" s="86">
        <v>0</v>
      </c>
      <c r="M9" s="99">
        <f>Table_OTOB_YTD[[#This Row],[CHARGED DAYS]]-Table_OTOB_YTD[[#This Row],[CONTRACT DAYS]]</f>
        <v>-39</v>
      </c>
      <c r="N9" s="87" t="s">
        <v>250</v>
      </c>
      <c r="O9" s="87" t="s">
        <v>132</v>
      </c>
      <c r="P9" s="88">
        <v>43647</v>
      </c>
      <c r="Q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" s="84" t="s">
        <v>16</v>
      </c>
      <c r="S9" s="84" t="s">
        <v>16</v>
      </c>
      <c r="T9" s="88" t="s">
        <v>16</v>
      </c>
      <c r="U9" s="88" t="s">
        <v>215</v>
      </c>
      <c r="V9" s="80" t="s">
        <v>117</v>
      </c>
    </row>
    <row r="10" spans="1:22" x14ac:dyDescent="0.35">
      <c r="A10" s="81" t="s">
        <v>26</v>
      </c>
      <c r="B10" s="82" t="s">
        <v>259</v>
      </c>
      <c r="C10" s="83" t="s">
        <v>47</v>
      </c>
      <c r="D10" s="83" t="s">
        <v>260</v>
      </c>
      <c r="E10" s="84">
        <v>43895</v>
      </c>
      <c r="F10" s="85">
        <v>1092190.95</v>
      </c>
      <c r="G10" s="85">
        <v>-248948.27000000002</v>
      </c>
      <c r="H10" s="85">
        <v>846107.32</v>
      </c>
      <c r="I10" s="85">
        <v>-246083.63</v>
      </c>
      <c r="J10" s="86">
        <v>78</v>
      </c>
      <c r="K10" s="86">
        <v>49</v>
      </c>
      <c r="L10" s="86">
        <v>0</v>
      </c>
      <c r="M10" s="99">
        <f>Table_OTOB_YTD[[#This Row],[CHARGED DAYS]]-Table_OTOB_YTD[[#This Row],[CONTRACT DAYS]]</f>
        <v>-29</v>
      </c>
      <c r="N10" s="87" t="s">
        <v>250</v>
      </c>
      <c r="O10" s="87" t="s">
        <v>132</v>
      </c>
      <c r="P10" s="88">
        <v>43647</v>
      </c>
      <c r="Q1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" s="84" t="s">
        <v>16</v>
      </c>
      <c r="S10" s="84" t="s">
        <v>16</v>
      </c>
      <c r="T10" s="88" t="s">
        <v>16</v>
      </c>
      <c r="U10" s="88" t="s">
        <v>215</v>
      </c>
      <c r="V10" s="80" t="s">
        <v>117</v>
      </c>
    </row>
    <row r="11" spans="1:22" x14ac:dyDescent="0.35">
      <c r="A11" s="81" t="s">
        <v>28</v>
      </c>
      <c r="B11" s="82" t="s">
        <v>261</v>
      </c>
      <c r="C11" s="83" t="s">
        <v>78</v>
      </c>
      <c r="D11" s="83" t="s">
        <v>230</v>
      </c>
      <c r="E11" s="84">
        <v>43895</v>
      </c>
      <c r="F11" s="85">
        <v>709937.29</v>
      </c>
      <c r="G11" s="85">
        <v>367209.4</v>
      </c>
      <c r="H11" s="85">
        <v>1018377.44</v>
      </c>
      <c r="I11" s="85">
        <v>308440.15000000002</v>
      </c>
      <c r="J11" s="86">
        <v>28</v>
      </c>
      <c r="K11" s="86">
        <v>28</v>
      </c>
      <c r="L11" s="86">
        <v>0</v>
      </c>
      <c r="M11" s="99">
        <f>Table_OTOB_YTD[[#This Row],[CHARGED DAYS]]-Table_OTOB_YTD[[#This Row],[CONTRACT DAYS]]</f>
        <v>0</v>
      </c>
      <c r="N11" s="87" t="s">
        <v>250</v>
      </c>
      <c r="O11" s="87" t="s">
        <v>132</v>
      </c>
      <c r="P11" s="88">
        <v>43647</v>
      </c>
      <c r="Q1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" s="84" t="s">
        <v>16</v>
      </c>
      <c r="S11" s="84" t="s">
        <v>16</v>
      </c>
      <c r="T11" s="88" t="s">
        <v>16</v>
      </c>
      <c r="U11" s="88" t="s">
        <v>215</v>
      </c>
      <c r="V11" s="80" t="s">
        <v>117</v>
      </c>
    </row>
    <row r="12" spans="1:22" x14ac:dyDescent="0.35">
      <c r="A12" s="81" t="s">
        <v>38</v>
      </c>
      <c r="B12" s="82" t="s">
        <v>262</v>
      </c>
      <c r="C12" s="83" t="s">
        <v>181</v>
      </c>
      <c r="D12" s="83" t="s">
        <v>263</v>
      </c>
      <c r="E12" s="84">
        <v>43895</v>
      </c>
      <c r="F12" s="85">
        <v>2392784.46</v>
      </c>
      <c r="G12" s="85">
        <v>19643.73</v>
      </c>
      <c r="H12" s="85">
        <v>2475249.59</v>
      </c>
      <c r="I12" s="85">
        <v>82465.13</v>
      </c>
      <c r="J12" s="86">
        <v>68</v>
      </c>
      <c r="K12" s="86">
        <v>67</v>
      </c>
      <c r="L12" s="86">
        <v>1</v>
      </c>
      <c r="M12" s="99">
        <f>Table_OTOB_YTD[[#This Row],[CHARGED DAYS]]-Table_OTOB_YTD[[#This Row],[CONTRACT DAYS]]</f>
        <v>-1</v>
      </c>
      <c r="N12" s="87" t="s">
        <v>250</v>
      </c>
      <c r="O12" s="87" t="s">
        <v>132</v>
      </c>
      <c r="P12" s="88">
        <v>43647</v>
      </c>
      <c r="Q1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" s="84" t="s">
        <v>16</v>
      </c>
      <c r="S12" s="84" t="s">
        <v>16</v>
      </c>
      <c r="T12" s="88" t="s">
        <v>16</v>
      </c>
      <c r="U12" s="88" t="s">
        <v>215</v>
      </c>
      <c r="V12" s="80" t="s">
        <v>117</v>
      </c>
    </row>
    <row r="13" spans="1:22" x14ac:dyDescent="0.35">
      <c r="A13" s="81" t="s">
        <v>49</v>
      </c>
      <c r="B13" s="82" t="s">
        <v>264</v>
      </c>
      <c r="C13" s="83" t="s">
        <v>51</v>
      </c>
      <c r="D13" s="83" t="s">
        <v>54</v>
      </c>
      <c r="E13" s="84">
        <v>43896</v>
      </c>
      <c r="F13" s="85">
        <v>2122122.7999999998</v>
      </c>
      <c r="G13" s="85">
        <v>22860</v>
      </c>
      <c r="H13" s="85">
        <v>2351860.2000000002</v>
      </c>
      <c r="I13" s="85">
        <v>229737.4</v>
      </c>
      <c r="J13" s="86">
        <v>312</v>
      </c>
      <c r="K13" s="86">
        <v>303</v>
      </c>
      <c r="L13" s="86">
        <v>0</v>
      </c>
      <c r="M13" s="99">
        <f>Table_OTOB_YTD[[#This Row],[CHARGED DAYS]]-Table_OTOB_YTD[[#This Row],[CONTRACT DAYS]]</f>
        <v>-9</v>
      </c>
      <c r="N13" s="87" t="s">
        <v>250</v>
      </c>
      <c r="O13" s="87" t="s">
        <v>132</v>
      </c>
      <c r="P13" s="88">
        <v>43647</v>
      </c>
      <c r="Q1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" s="84" t="s">
        <v>16</v>
      </c>
      <c r="S13" s="84" t="s">
        <v>16</v>
      </c>
      <c r="T13" s="88" t="s">
        <v>16</v>
      </c>
      <c r="U13" s="88" t="s">
        <v>215</v>
      </c>
      <c r="V13" s="80" t="s">
        <v>117</v>
      </c>
    </row>
    <row r="14" spans="1:22" x14ac:dyDescent="0.35">
      <c r="A14" s="81" t="s">
        <v>49</v>
      </c>
      <c r="B14" s="82" t="s">
        <v>265</v>
      </c>
      <c r="C14" s="83" t="s">
        <v>51</v>
      </c>
      <c r="D14" s="83" t="s">
        <v>18</v>
      </c>
      <c r="E14" s="84">
        <v>43896</v>
      </c>
      <c r="F14" s="85">
        <v>2767522.7199999997</v>
      </c>
      <c r="G14" s="85">
        <v>-218768</v>
      </c>
      <c r="H14" s="85">
        <v>2175241.7599999998</v>
      </c>
      <c r="I14" s="85">
        <v>-592280.96</v>
      </c>
      <c r="J14" s="86">
        <v>244</v>
      </c>
      <c r="K14" s="86">
        <v>395</v>
      </c>
      <c r="L14" s="86">
        <v>0</v>
      </c>
      <c r="M14" s="99">
        <f>Table_OTOB_YTD[[#This Row],[CHARGED DAYS]]-Table_OTOB_YTD[[#This Row],[CONTRACT DAYS]]</f>
        <v>151</v>
      </c>
      <c r="N14" s="87" t="s">
        <v>250</v>
      </c>
      <c r="O14" s="87" t="s">
        <v>132</v>
      </c>
      <c r="P14" s="88">
        <v>43647</v>
      </c>
      <c r="Q1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" s="84" t="s">
        <v>16</v>
      </c>
      <c r="S14" s="84" t="s">
        <v>16</v>
      </c>
      <c r="T14" s="88" t="s">
        <v>16</v>
      </c>
      <c r="U14" s="88" t="s">
        <v>215</v>
      </c>
      <c r="V14" s="80" t="s">
        <v>117</v>
      </c>
    </row>
    <row r="15" spans="1:22" x14ac:dyDescent="0.35">
      <c r="A15" s="81" t="s">
        <v>13</v>
      </c>
      <c r="B15" s="82" t="s">
        <v>266</v>
      </c>
      <c r="C15" s="83" t="s">
        <v>65</v>
      </c>
      <c r="D15" s="83" t="s">
        <v>66</v>
      </c>
      <c r="E15" s="84">
        <v>43899</v>
      </c>
      <c r="F15" s="85">
        <v>188299</v>
      </c>
      <c r="G15" s="85">
        <v>16440</v>
      </c>
      <c r="H15" s="85">
        <v>219853.28</v>
      </c>
      <c r="I15" s="85">
        <v>31554.28</v>
      </c>
      <c r="J15" s="86">
        <v>109</v>
      </c>
      <c r="K15" s="86">
        <v>62</v>
      </c>
      <c r="L15" s="86">
        <v>0</v>
      </c>
      <c r="M15" s="99">
        <f>Table_OTOB_YTD[[#This Row],[CHARGED DAYS]]-Table_OTOB_YTD[[#This Row],[CONTRACT DAYS]]</f>
        <v>-47</v>
      </c>
      <c r="N15" s="87" t="s">
        <v>250</v>
      </c>
      <c r="O15" s="87" t="s">
        <v>132</v>
      </c>
      <c r="P15" s="88">
        <v>43647</v>
      </c>
      <c r="Q1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" s="84" t="s">
        <v>16</v>
      </c>
      <c r="S15" s="84" t="s">
        <v>16</v>
      </c>
      <c r="T15" s="88" t="s">
        <v>16</v>
      </c>
      <c r="U15" s="88" t="s">
        <v>215</v>
      </c>
      <c r="V15" s="80" t="s">
        <v>117</v>
      </c>
    </row>
    <row r="16" spans="1:22" x14ac:dyDescent="0.35">
      <c r="A16" s="81" t="s">
        <v>125</v>
      </c>
      <c r="B16" s="82" t="s">
        <v>267</v>
      </c>
      <c r="C16" s="83" t="s">
        <v>147</v>
      </c>
      <c r="D16" s="83" t="s">
        <v>67</v>
      </c>
      <c r="E16" s="84">
        <v>43900</v>
      </c>
      <c r="F16" s="85">
        <v>2388393.75</v>
      </c>
      <c r="G16" s="85">
        <v>3176.56</v>
      </c>
      <c r="H16" s="85">
        <v>2440950.64</v>
      </c>
      <c r="I16" s="85">
        <v>52556.89</v>
      </c>
      <c r="J16" s="86">
        <v>55</v>
      </c>
      <c r="K16" s="86">
        <v>66</v>
      </c>
      <c r="L16" s="86">
        <v>0</v>
      </c>
      <c r="M16" s="99">
        <f>Table_OTOB_YTD[[#This Row],[CHARGED DAYS]]-Table_OTOB_YTD[[#This Row],[CONTRACT DAYS]]</f>
        <v>11</v>
      </c>
      <c r="N16" s="87" t="s">
        <v>250</v>
      </c>
      <c r="O16" s="87" t="s">
        <v>132</v>
      </c>
      <c r="P16" s="88">
        <v>43647</v>
      </c>
      <c r="Q1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" s="84" t="s">
        <v>16</v>
      </c>
      <c r="S16" s="84" t="s">
        <v>16</v>
      </c>
      <c r="T16" s="88" t="s">
        <v>16</v>
      </c>
      <c r="U16" s="88" t="s">
        <v>215</v>
      </c>
      <c r="V16" s="80" t="s">
        <v>117</v>
      </c>
    </row>
    <row r="17" spans="1:22" x14ac:dyDescent="0.35">
      <c r="A17" s="81" t="s">
        <v>38</v>
      </c>
      <c r="B17" s="82" t="s">
        <v>268</v>
      </c>
      <c r="C17" s="83" t="s">
        <v>231</v>
      </c>
      <c r="D17" s="83" t="s">
        <v>77</v>
      </c>
      <c r="E17" s="84">
        <v>43900</v>
      </c>
      <c r="F17" s="85">
        <v>4024790.81</v>
      </c>
      <c r="G17" s="85">
        <v>56250.92</v>
      </c>
      <c r="H17" s="85">
        <v>4190218.98</v>
      </c>
      <c r="I17" s="85">
        <v>165428.17000000001</v>
      </c>
      <c r="J17" s="86">
        <v>55</v>
      </c>
      <c r="K17" s="86">
        <v>60</v>
      </c>
      <c r="L17" s="86">
        <v>20</v>
      </c>
      <c r="M17" s="99">
        <f>Table_OTOB_YTD[[#This Row],[CHARGED DAYS]]-Table_OTOB_YTD[[#This Row],[CONTRACT DAYS]]</f>
        <v>5</v>
      </c>
      <c r="N17" s="87" t="s">
        <v>250</v>
      </c>
      <c r="O17" s="87" t="s">
        <v>132</v>
      </c>
      <c r="P17" s="88">
        <v>43647</v>
      </c>
      <c r="Q1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7" s="84" t="s">
        <v>16</v>
      </c>
      <c r="S17" s="84" t="s">
        <v>16</v>
      </c>
      <c r="T17" s="88" t="s">
        <v>16</v>
      </c>
      <c r="U17" s="88" t="s">
        <v>215</v>
      </c>
      <c r="V17" s="80" t="s">
        <v>117</v>
      </c>
    </row>
    <row r="18" spans="1:22" x14ac:dyDescent="0.35">
      <c r="A18" s="81" t="s">
        <v>13</v>
      </c>
      <c r="B18" s="82" t="s">
        <v>269</v>
      </c>
      <c r="C18" s="83" t="s">
        <v>65</v>
      </c>
      <c r="D18" s="83" t="s">
        <v>66</v>
      </c>
      <c r="E18" s="84">
        <v>43901</v>
      </c>
      <c r="F18" s="85">
        <v>1127245.94</v>
      </c>
      <c r="G18" s="85">
        <v>29288.400000000001</v>
      </c>
      <c r="H18" s="85">
        <v>1198944.81</v>
      </c>
      <c r="I18" s="85">
        <v>71698.87</v>
      </c>
      <c r="J18" s="86">
        <v>286</v>
      </c>
      <c r="K18" s="86">
        <v>212</v>
      </c>
      <c r="L18" s="86">
        <v>0</v>
      </c>
      <c r="M18" s="99">
        <f>Table_OTOB_YTD[[#This Row],[CHARGED DAYS]]-Table_OTOB_YTD[[#This Row],[CONTRACT DAYS]]</f>
        <v>-74</v>
      </c>
      <c r="N18" s="87" t="s">
        <v>250</v>
      </c>
      <c r="O18" s="87" t="s">
        <v>132</v>
      </c>
      <c r="P18" s="88">
        <v>43647</v>
      </c>
      <c r="Q1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8" s="84" t="s">
        <v>16</v>
      </c>
      <c r="S18" s="84" t="s">
        <v>16</v>
      </c>
      <c r="T18" s="88" t="s">
        <v>16</v>
      </c>
      <c r="U18" s="88" t="s">
        <v>215</v>
      </c>
      <c r="V18" s="80" t="s">
        <v>117</v>
      </c>
    </row>
    <row r="19" spans="1:22" x14ac:dyDescent="0.35">
      <c r="A19" s="81" t="s">
        <v>38</v>
      </c>
      <c r="B19" s="82" t="s">
        <v>270</v>
      </c>
      <c r="C19" s="83" t="s">
        <v>39</v>
      </c>
      <c r="D19" s="83" t="s">
        <v>230</v>
      </c>
      <c r="E19" s="84">
        <v>43901</v>
      </c>
      <c r="F19" s="85">
        <v>2014723.35</v>
      </c>
      <c r="G19" s="85">
        <v>0</v>
      </c>
      <c r="H19" s="85">
        <v>1935326.42</v>
      </c>
      <c r="I19" s="85">
        <v>-79396.929999999993</v>
      </c>
      <c r="J19" s="86">
        <v>85</v>
      </c>
      <c r="K19" s="86">
        <v>102</v>
      </c>
      <c r="L19" s="86">
        <v>0</v>
      </c>
      <c r="M19" s="99">
        <f>Table_OTOB_YTD[[#This Row],[CHARGED DAYS]]-Table_OTOB_YTD[[#This Row],[CONTRACT DAYS]]</f>
        <v>17</v>
      </c>
      <c r="N19" s="87" t="s">
        <v>250</v>
      </c>
      <c r="O19" s="87" t="s">
        <v>132</v>
      </c>
      <c r="P19" s="88">
        <v>43647</v>
      </c>
      <c r="Q1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9" s="84" t="s">
        <v>16</v>
      </c>
      <c r="S19" s="84" t="s">
        <v>16</v>
      </c>
      <c r="T19" s="88" t="s">
        <v>16</v>
      </c>
      <c r="U19" s="88" t="s">
        <v>215</v>
      </c>
      <c r="V19" s="80" t="s">
        <v>117</v>
      </c>
    </row>
    <row r="20" spans="1:22" x14ac:dyDescent="0.35">
      <c r="A20" s="81" t="s">
        <v>33</v>
      </c>
      <c r="B20" s="82" t="s">
        <v>271</v>
      </c>
      <c r="C20" s="83" t="s">
        <v>179</v>
      </c>
      <c r="D20" s="83" t="s">
        <v>153</v>
      </c>
      <c r="E20" s="84">
        <v>43902</v>
      </c>
      <c r="F20" s="85">
        <v>205853</v>
      </c>
      <c r="G20" s="85">
        <v>0</v>
      </c>
      <c r="H20" s="85">
        <v>205865.5</v>
      </c>
      <c r="I20" s="85">
        <v>12.5</v>
      </c>
      <c r="J20" s="86">
        <v>50</v>
      </c>
      <c r="K20" s="86">
        <v>30</v>
      </c>
      <c r="L20" s="86">
        <v>0</v>
      </c>
      <c r="M20" s="99">
        <f>Table_OTOB_YTD[[#This Row],[CHARGED DAYS]]-Table_OTOB_YTD[[#This Row],[CONTRACT DAYS]]</f>
        <v>-20</v>
      </c>
      <c r="N20" s="87" t="s">
        <v>250</v>
      </c>
      <c r="O20" s="87" t="s">
        <v>132</v>
      </c>
      <c r="P20" s="88">
        <v>43647</v>
      </c>
      <c r="Q2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0" s="84" t="s">
        <v>16</v>
      </c>
      <c r="S20" s="84" t="s">
        <v>16</v>
      </c>
      <c r="T20" s="88" t="s">
        <v>16</v>
      </c>
      <c r="U20" s="88" t="s">
        <v>215</v>
      </c>
      <c r="V20" s="80" t="s">
        <v>117</v>
      </c>
    </row>
    <row r="21" spans="1:22" x14ac:dyDescent="0.35">
      <c r="A21" s="81" t="s">
        <v>33</v>
      </c>
      <c r="B21" s="82" t="s">
        <v>272</v>
      </c>
      <c r="C21" s="83" t="s">
        <v>273</v>
      </c>
      <c r="D21" s="83" t="s">
        <v>68</v>
      </c>
      <c r="E21" s="84">
        <v>43902</v>
      </c>
      <c r="F21" s="85">
        <v>6503123.0700000003</v>
      </c>
      <c r="G21" s="85">
        <v>-169866.82</v>
      </c>
      <c r="H21" s="85">
        <v>6253575.9500000002</v>
      </c>
      <c r="I21" s="85">
        <v>-249547.12</v>
      </c>
      <c r="J21" s="86">
        <v>210</v>
      </c>
      <c r="K21" s="86">
        <v>277</v>
      </c>
      <c r="L21" s="86">
        <v>0</v>
      </c>
      <c r="M21" s="99">
        <f>Table_OTOB_YTD[[#This Row],[CHARGED DAYS]]-Table_OTOB_YTD[[#This Row],[CONTRACT DAYS]]</f>
        <v>67</v>
      </c>
      <c r="N21" s="87" t="s">
        <v>250</v>
      </c>
      <c r="O21" s="87" t="s">
        <v>132</v>
      </c>
      <c r="P21" s="88">
        <v>43647</v>
      </c>
      <c r="Q2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1" s="84" t="s">
        <v>16</v>
      </c>
      <c r="S21" s="84" t="s">
        <v>16</v>
      </c>
      <c r="T21" s="88" t="s">
        <v>16</v>
      </c>
      <c r="U21" s="88" t="s">
        <v>215</v>
      </c>
      <c r="V21" s="80" t="s">
        <v>117</v>
      </c>
    </row>
    <row r="22" spans="1:22" x14ac:dyDescent="0.35">
      <c r="A22" s="81" t="s">
        <v>33</v>
      </c>
      <c r="B22" s="82" t="s">
        <v>274</v>
      </c>
      <c r="C22" s="83" t="s">
        <v>203</v>
      </c>
      <c r="D22" s="83" t="s">
        <v>68</v>
      </c>
      <c r="E22" s="84">
        <v>43902</v>
      </c>
      <c r="F22" s="85">
        <v>1665295.9300000002</v>
      </c>
      <c r="G22" s="85">
        <v>0</v>
      </c>
      <c r="H22" s="85">
        <v>1631825.18</v>
      </c>
      <c r="I22" s="85">
        <v>-33470.75</v>
      </c>
      <c r="J22" s="86">
        <v>180</v>
      </c>
      <c r="K22" s="86">
        <v>179</v>
      </c>
      <c r="L22" s="86">
        <v>0</v>
      </c>
      <c r="M22" s="99">
        <f>Table_OTOB_YTD[[#This Row],[CHARGED DAYS]]-Table_OTOB_YTD[[#This Row],[CONTRACT DAYS]]</f>
        <v>-1</v>
      </c>
      <c r="N22" s="87" t="s">
        <v>250</v>
      </c>
      <c r="O22" s="87" t="s">
        <v>132</v>
      </c>
      <c r="P22" s="88">
        <v>43647</v>
      </c>
      <c r="Q2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2" s="84" t="s">
        <v>16</v>
      </c>
      <c r="S22" s="84" t="s">
        <v>16</v>
      </c>
      <c r="T22" s="88" t="s">
        <v>16</v>
      </c>
      <c r="U22" s="88" t="s">
        <v>215</v>
      </c>
      <c r="V22" s="80" t="s">
        <v>117</v>
      </c>
    </row>
    <row r="23" spans="1:22" x14ac:dyDescent="0.35">
      <c r="A23" s="81" t="s">
        <v>33</v>
      </c>
      <c r="B23" s="82" t="s">
        <v>275</v>
      </c>
      <c r="C23" s="83" t="s">
        <v>162</v>
      </c>
      <c r="D23" s="83" t="s">
        <v>276</v>
      </c>
      <c r="E23" s="84">
        <v>43902</v>
      </c>
      <c r="F23" s="85">
        <v>2447924.56</v>
      </c>
      <c r="G23" s="85">
        <v>-186921.25</v>
      </c>
      <c r="H23" s="85">
        <v>2166799.08</v>
      </c>
      <c r="I23" s="85">
        <v>-281125.48</v>
      </c>
      <c r="J23" s="86">
        <v>128</v>
      </c>
      <c r="K23" s="86">
        <v>82</v>
      </c>
      <c r="L23" s="86">
        <v>0</v>
      </c>
      <c r="M23" s="99">
        <f>Table_OTOB_YTD[[#This Row],[CHARGED DAYS]]-Table_OTOB_YTD[[#This Row],[CONTRACT DAYS]]</f>
        <v>-46</v>
      </c>
      <c r="N23" s="87" t="s">
        <v>250</v>
      </c>
      <c r="O23" s="87" t="s">
        <v>132</v>
      </c>
      <c r="P23" s="88">
        <v>43647</v>
      </c>
      <c r="Q2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3" s="84" t="s">
        <v>16</v>
      </c>
      <c r="S23" s="84" t="s">
        <v>16</v>
      </c>
      <c r="T23" s="88" t="s">
        <v>16</v>
      </c>
      <c r="U23" s="88" t="s">
        <v>215</v>
      </c>
      <c r="V23" s="80" t="s">
        <v>117</v>
      </c>
    </row>
    <row r="24" spans="1:22" x14ac:dyDescent="0.35">
      <c r="A24" s="81" t="s">
        <v>33</v>
      </c>
      <c r="B24" s="82" t="s">
        <v>277</v>
      </c>
      <c r="C24" s="83" t="s">
        <v>179</v>
      </c>
      <c r="D24" s="83" t="s">
        <v>126</v>
      </c>
      <c r="E24" s="84">
        <v>43902</v>
      </c>
      <c r="F24" s="85">
        <v>3667040.21</v>
      </c>
      <c r="G24" s="85">
        <v>59164.42</v>
      </c>
      <c r="H24" s="85">
        <v>3933963.36</v>
      </c>
      <c r="I24" s="85">
        <v>266923.15000000002</v>
      </c>
      <c r="J24" s="86">
        <v>64</v>
      </c>
      <c r="K24" s="86">
        <v>64</v>
      </c>
      <c r="L24" s="86">
        <v>0</v>
      </c>
      <c r="M24" s="99">
        <f>Table_OTOB_YTD[[#This Row],[CHARGED DAYS]]-Table_OTOB_YTD[[#This Row],[CONTRACT DAYS]]</f>
        <v>0</v>
      </c>
      <c r="N24" s="87" t="s">
        <v>250</v>
      </c>
      <c r="O24" s="87" t="s">
        <v>132</v>
      </c>
      <c r="P24" s="88">
        <v>43647</v>
      </c>
      <c r="Q2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4" s="84" t="s">
        <v>16</v>
      </c>
      <c r="S24" s="84" t="s">
        <v>16</v>
      </c>
      <c r="T24" s="88" t="s">
        <v>16</v>
      </c>
      <c r="U24" s="88" t="s">
        <v>215</v>
      </c>
      <c r="V24" s="80" t="s">
        <v>117</v>
      </c>
    </row>
    <row r="25" spans="1:22" x14ac:dyDescent="0.35">
      <c r="A25" s="81" t="s">
        <v>24</v>
      </c>
      <c r="B25" s="82" t="s">
        <v>278</v>
      </c>
      <c r="C25" s="83" t="s">
        <v>45</v>
      </c>
      <c r="D25" s="83" t="s">
        <v>20</v>
      </c>
      <c r="E25" s="84">
        <v>43902</v>
      </c>
      <c r="F25" s="85">
        <v>863437.65</v>
      </c>
      <c r="G25" s="85">
        <v>26800</v>
      </c>
      <c r="H25" s="85">
        <v>894075.69</v>
      </c>
      <c r="I25" s="85">
        <v>30638.04</v>
      </c>
      <c r="J25" s="86">
        <v>150</v>
      </c>
      <c r="K25" s="86">
        <v>126</v>
      </c>
      <c r="L25" s="86">
        <v>0</v>
      </c>
      <c r="M25" s="99">
        <f>Table_OTOB_YTD[[#This Row],[CHARGED DAYS]]-Table_OTOB_YTD[[#This Row],[CONTRACT DAYS]]</f>
        <v>-24</v>
      </c>
      <c r="N25" s="87" t="s">
        <v>250</v>
      </c>
      <c r="O25" s="87" t="s">
        <v>132</v>
      </c>
      <c r="P25" s="88">
        <v>43647</v>
      </c>
      <c r="Q2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5" s="84" t="s">
        <v>16</v>
      </c>
      <c r="S25" s="84" t="s">
        <v>16</v>
      </c>
      <c r="T25" s="88" t="s">
        <v>16</v>
      </c>
      <c r="U25" s="88" t="s">
        <v>215</v>
      </c>
      <c r="V25" s="80" t="s">
        <v>117</v>
      </c>
    </row>
    <row r="26" spans="1:22" x14ac:dyDescent="0.35">
      <c r="A26" s="81" t="s">
        <v>125</v>
      </c>
      <c r="B26" s="82" t="s">
        <v>279</v>
      </c>
      <c r="C26" s="83" t="s">
        <v>147</v>
      </c>
      <c r="D26" s="83" t="s">
        <v>32</v>
      </c>
      <c r="E26" s="84">
        <v>43903</v>
      </c>
      <c r="F26" s="85">
        <v>877536.57000000007</v>
      </c>
      <c r="G26" s="85">
        <v>184.9</v>
      </c>
      <c r="H26" s="85">
        <v>839833.77</v>
      </c>
      <c r="I26" s="85">
        <v>-37702.800000000003</v>
      </c>
      <c r="J26" s="86">
        <v>130</v>
      </c>
      <c r="K26" s="86">
        <v>124</v>
      </c>
      <c r="L26" s="86">
        <v>0</v>
      </c>
      <c r="M26" s="99">
        <f>Table_OTOB_YTD[[#This Row],[CHARGED DAYS]]-Table_OTOB_YTD[[#This Row],[CONTRACT DAYS]]</f>
        <v>-6</v>
      </c>
      <c r="N26" s="87" t="s">
        <v>250</v>
      </c>
      <c r="O26" s="87" t="s">
        <v>132</v>
      </c>
      <c r="P26" s="88">
        <v>43647</v>
      </c>
      <c r="Q2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6" s="84" t="s">
        <v>16</v>
      </c>
      <c r="S26" s="84" t="s">
        <v>16</v>
      </c>
      <c r="T26" s="88" t="s">
        <v>16</v>
      </c>
      <c r="U26" s="88" t="s">
        <v>215</v>
      </c>
      <c r="V26" s="80" t="s">
        <v>117</v>
      </c>
    </row>
    <row r="27" spans="1:22" x14ac:dyDescent="0.35">
      <c r="A27" s="81" t="s">
        <v>28</v>
      </c>
      <c r="B27" s="82" t="s">
        <v>280</v>
      </c>
      <c r="C27" s="83" t="s">
        <v>75</v>
      </c>
      <c r="D27" s="83" t="s">
        <v>230</v>
      </c>
      <c r="E27" s="84">
        <v>43903</v>
      </c>
      <c r="F27" s="85">
        <v>3458299.91</v>
      </c>
      <c r="G27" s="85">
        <v>57588.520000000004</v>
      </c>
      <c r="H27" s="85">
        <v>3414542.94</v>
      </c>
      <c r="I27" s="85">
        <v>-43756.97</v>
      </c>
      <c r="J27" s="86">
        <v>128</v>
      </c>
      <c r="K27" s="86">
        <v>121</v>
      </c>
      <c r="L27" s="86">
        <v>0</v>
      </c>
      <c r="M27" s="99">
        <f>Table_OTOB_YTD[[#This Row],[CHARGED DAYS]]-Table_OTOB_YTD[[#This Row],[CONTRACT DAYS]]</f>
        <v>-7</v>
      </c>
      <c r="N27" s="87" t="s">
        <v>250</v>
      </c>
      <c r="O27" s="87" t="s">
        <v>132</v>
      </c>
      <c r="P27" s="88">
        <v>43647</v>
      </c>
      <c r="Q2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7" s="84" t="s">
        <v>16</v>
      </c>
      <c r="S27" s="84" t="s">
        <v>16</v>
      </c>
      <c r="T27" s="88" t="s">
        <v>16</v>
      </c>
      <c r="U27" s="88" t="s">
        <v>215</v>
      </c>
      <c r="V27" s="80" t="s">
        <v>117</v>
      </c>
    </row>
    <row r="28" spans="1:22" x14ac:dyDescent="0.35">
      <c r="A28" s="81" t="s">
        <v>85</v>
      </c>
      <c r="B28" s="82" t="s">
        <v>281</v>
      </c>
      <c r="C28" s="83" t="s">
        <v>282</v>
      </c>
      <c r="D28" s="83" t="s">
        <v>283</v>
      </c>
      <c r="E28" s="84">
        <v>43903</v>
      </c>
      <c r="F28" s="85">
        <v>877187.66</v>
      </c>
      <c r="G28" s="85">
        <v>-262393.77</v>
      </c>
      <c r="H28" s="85">
        <v>618066.32999999996</v>
      </c>
      <c r="I28" s="85">
        <v>-259121.33</v>
      </c>
      <c r="J28" s="86">
        <v>60</v>
      </c>
      <c r="K28" s="86">
        <v>45</v>
      </c>
      <c r="L28" s="86">
        <v>0</v>
      </c>
      <c r="M28" s="99">
        <f>Table_OTOB_YTD[[#This Row],[CHARGED DAYS]]-Table_OTOB_YTD[[#This Row],[CONTRACT DAYS]]</f>
        <v>-15</v>
      </c>
      <c r="N28" s="87" t="s">
        <v>250</v>
      </c>
      <c r="O28" s="87" t="s">
        <v>132</v>
      </c>
      <c r="P28" s="88">
        <v>43647</v>
      </c>
      <c r="Q2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8" s="84" t="s">
        <v>16</v>
      </c>
      <c r="S28" s="84" t="s">
        <v>16</v>
      </c>
      <c r="T28" s="88" t="s">
        <v>16</v>
      </c>
      <c r="U28" s="88" t="s">
        <v>215</v>
      </c>
      <c r="V28" s="80" t="s">
        <v>117</v>
      </c>
    </row>
    <row r="29" spans="1:22" x14ac:dyDescent="0.35">
      <c r="A29" s="81" t="s">
        <v>33</v>
      </c>
      <c r="B29" s="82" t="s">
        <v>284</v>
      </c>
      <c r="C29" s="83" t="s">
        <v>162</v>
      </c>
      <c r="D29" s="83" t="s">
        <v>285</v>
      </c>
      <c r="E29" s="84">
        <v>43903</v>
      </c>
      <c r="F29" s="85">
        <v>8915686.6400000006</v>
      </c>
      <c r="G29" s="85">
        <v>-1082113.73</v>
      </c>
      <c r="H29" s="85">
        <v>8961256.2200000007</v>
      </c>
      <c r="I29" s="85">
        <v>45569.58</v>
      </c>
      <c r="J29" s="86">
        <v>197</v>
      </c>
      <c r="K29" s="86">
        <v>169</v>
      </c>
      <c r="L29" s="86">
        <v>-23</v>
      </c>
      <c r="M29" s="99">
        <f>Table_OTOB_YTD[[#This Row],[CHARGED DAYS]]-Table_OTOB_YTD[[#This Row],[CONTRACT DAYS]]</f>
        <v>-28</v>
      </c>
      <c r="N29" s="87" t="s">
        <v>250</v>
      </c>
      <c r="O29" s="87" t="s">
        <v>132</v>
      </c>
      <c r="P29" s="88">
        <v>43647</v>
      </c>
      <c r="Q2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29" s="84" t="s">
        <v>16</v>
      </c>
      <c r="S29" s="84" t="s">
        <v>16</v>
      </c>
      <c r="T29" s="88" t="s">
        <v>12</v>
      </c>
      <c r="U29" s="88" t="s">
        <v>215</v>
      </c>
      <c r="V29" s="80" t="s">
        <v>117</v>
      </c>
    </row>
    <row r="30" spans="1:22" x14ac:dyDescent="0.35">
      <c r="A30" s="81" t="s">
        <v>33</v>
      </c>
      <c r="B30" s="82" t="s">
        <v>286</v>
      </c>
      <c r="C30" s="83" t="s">
        <v>179</v>
      </c>
      <c r="D30" s="83" t="s">
        <v>287</v>
      </c>
      <c r="E30" s="84">
        <v>43903</v>
      </c>
      <c r="F30" s="85">
        <v>3303723.0300000003</v>
      </c>
      <c r="G30" s="85">
        <v>36054.28</v>
      </c>
      <c r="H30" s="85">
        <v>3312803.72</v>
      </c>
      <c r="I30" s="85">
        <v>9080.69</v>
      </c>
      <c r="J30" s="86">
        <v>179</v>
      </c>
      <c r="K30" s="86">
        <v>216</v>
      </c>
      <c r="L30" s="86">
        <v>0</v>
      </c>
      <c r="M30" s="99">
        <f>Table_OTOB_YTD[[#This Row],[CHARGED DAYS]]-Table_OTOB_YTD[[#This Row],[CONTRACT DAYS]]</f>
        <v>37</v>
      </c>
      <c r="N30" s="87" t="s">
        <v>250</v>
      </c>
      <c r="O30" s="87" t="s">
        <v>132</v>
      </c>
      <c r="P30" s="88">
        <v>43647</v>
      </c>
      <c r="Q3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0" s="84" t="s">
        <v>16</v>
      </c>
      <c r="S30" s="84" t="s">
        <v>16</v>
      </c>
      <c r="T30" s="88" t="s">
        <v>16</v>
      </c>
      <c r="U30" s="88" t="s">
        <v>215</v>
      </c>
      <c r="V30" s="80" t="s">
        <v>117</v>
      </c>
    </row>
    <row r="31" spans="1:22" x14ac:dyDescent="0.35">
      <c r="A31" s="81" t="s">
        <v>52</v>
      </c>
      <c r="B31" s="82" t="s">
        <v>288</v>
      </c>
      <c r="C31" s="83" t="s">
        <v>242</v>
      </c>
      <c r="D31" s="83" t="s">
        <v>243</v>
      </c>
      <c r="E31" s="84">
        <v>43906</v>
      </c>
      <c r="F31" s="85">
        <v>2924983.58</v>
      </c>
      <c r="G31" s="85">
        <v>-111538.05</v>
      </c>
      <c r="H31" s="85">
        <v>2736420.44</v>
      </c>
      <c r="I31" s="85">
        <v>-188563.14</v>
      </c>
      <c r="J31" s="86">
        <v>185</v>
      </c>
      <c r="K31" s="86">
        <v>198</v>
      </c>
      <c r="L31" s="86">
        <v>33</v>
      </c>
      <c r="M31" s="99">
        <f>Table_OTOB_YTD[[#This Row],[CHARGED DAYS]]-Table_OTOB_YTD[[#This Row],[CONTRACT DAYS]]</f>
        <v>13</v>
      </c>
      <c r="N31" s="87" t="s">
        <v>250</v>
      </c>
      <c r="O31" s="87" t="s">
        <v>132</v>
      </c>
      <c r="P31" s="88">
        <v>43647</v>
      </c>
      <c r="Q3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1" s="84" t="s">
        <v>16</v>
      </c>
      <c r="S31" s="84" t="s">
        <v>16</v>
      </c>
      <c r="T31" s="88" t="s">
        <v>16</v>
      </c>
      <c r="U31" s="88" t="s">
        <v>215</v>
      </c>
      <c r="V31" s="80" t="s">
        <v>117</v>
      </c>
    </row>
    <row r="32" spans="1:22" x14ac:dyDescent="0.35">
      <c r="A32" s="81" t="s">
        <v>52</v>
      </c>
      <c r="B32" s="82" t="s">
        <v>289</v>
      </c>
      <c r="C32" s="83" t="s">
        <v>55</v>
      </c>
      <c r="D32" s="83" t="s">
        <v>18</v>
      </c>
      <c r="E32" s="84">
        <v>43906</v>
      </c>
      <c r="F32" s="85">
        <v>3495290.12</v>
      </c>
      <c r="G32" s="85">
        <v>6524.33</v>
      </c>
      <c r="H32" s="85">
        <v>2747214.56</v>
      </c>
      <c r="I32" s="85">
        <v>-748075.56</v>
      </c>
      <c r="J32" s="86">
        <v>335</v>
      </c>
      <c r="K32" s="86">
        <v>335</v>
      </c>
      <c r="L32" s="86">
        <v>0</v>
      </c>
      <c r="M32" s="99">
        <f>Table_OTOB_YTD[[#This Row],[CHARGED DAYS]]-Table_OTOB_YTD[[#This Row],[CONTRACT DAYS]]</f>
        <v>0</v>
      </c>
      <c r="N32" s="87" t="s">
        <v>250</v>
      </c>
      <c r="O32" s="87" t="s">
        <v>132</v>
      </c>
      <c r="P32" s="88">
        <v>43647</v>
      </c>
      <c r="Q3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2" s="84" t="s">
        <v>16</v>
      </c>
      <c r="S32" s="84" t="s">
        <v>16</v>
      </c>
      <c r="T32" s="88" t="s">
        <v>16</v>
      </c>
      <c r="U32" s="88" t="s">
        <v>215</v>
      </c>
      <c r="V32" s="80" t="s">
        <v>117</v>
      </c>
    </row>
    <row r="33" spans="1:22" x14ac:dyDescent="0.35">
      <c r="A33" s="81" t="s">
        <v>24</v>
      </c>
      <c r="B33" s="82" t="s">
        <v>290</v>
      </c>
      <c r="C33" s="83" t="s">
        <v>37</v>
      </c>
      <c r="D33" s="83" t="s">
        <v>291</v>
      </c>
      <c r="E33" s="84">
        <v>43906</v>
      </c>
      <c r="F33" s="85">
        <v>2938130.95</v>
      </c>
      <c r="G33" s="85">
        <v>48217</v>
      </c>
      <c r="H33" s="85">
        <v>3001046.09</v>
      </c>
      <c r="I33" s="85">
        <v>62915.14</v>
      </c>
      <c r="J33" s="86">
        <v>60</v>
      </c>
      <c r="K33" s="86">
        <v>85</v>
      </c>
      <c r="L33" s="86">
        <v>0</v>
      </c>
      <c r="M33" s="99">
        <f>Table_OTOB_YTD[[#This Row],[CHARGED DAYS]]-Table_OTOB_YTD[[#This Row],[CONTRACT DAYS]]</f>
        <v>25</v>
      </c>
      <c r="N33" s="87" t="s">
        <v>250</v>
      </c>
      <c r="O33" s="87" t="s">
        <v>132</v>
      </c>
      <c r="P33" s="88">
        <v>43647</v>
      </c>
      <c r="Q3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3" s="84" t="s">
        <v>16</v>
      </c>
      <c r="S33" s="84" t="s">
        <v>16</v>
      </c>
      <c r="T33" s="88" t="s">
        <v>12</v>
      </c>
      <c r="U33" s="88" t="s">
        <v>215</v>
      </c>
      <c r="V33" s="80" t="s">
        <v>117</v>
      </c>
    </row>
    <row r="34" spans="1:22" x14ac:dyDescent="0.35">
      <c r="A34" s="81" t="s">
        <v>17</v>
      </c>
      <c r="B34" s="82" t="s">
        <v>292</v>
      </c>
      <c r="C34" s="83" t="s">
        <v>194</v>
      </c>
      <c r="D34" s="83" t="s">
        <v>293</v>
      </c>
      <c r="E34" s="84">
        <v>43907</v>
      </c>
      <c r="F34" s="85">
        <v>5234742.1500000004</v>
      </c>
      <c r="G34" s="85">
        <v>135180.07</v>
      </c>
      <c r="H34" s="85">
        <v>5278152.76</v>
      </c>
      <c r="I34" s="85">
        <v>43410.61</v>
      </c>
      <c r="J34" s="86">
        <v>208</v>
      </c>
      <c r="K34" s="86">
        <v>203</v>
      </c>
      <c r="L34" s="86">
        <v>0</v>
      </c>
      <c r="M34" s="99">
        <f>Table_OTOB_YTD[[#This Row],[CHARGED DAYS]]-Table_OTOB_YTD[[#This Row],[CONTRACT DAYS]]</f>
        <v>-5</v>
      </c>
      <c r="N34" s="87" t="s">
        <v>250</v>
      </c>
      <c r="O34" s="87" t="s">
        <v>132</v>
      </c>
      <c r="P34" s="88">
        <v>43647</v>
      </c>
      <c r="Q3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4" s="84" t="s">
        <v>16</v>
      </c>
      <c r="S34" s="84" t="s">
        <v>16</v>
      </c>
      <c r="T34" s="88" t="s">
        <v>12</v>
      </c>
      <c r="U34" s="88" t="s">
        <v>215</v>
      </c>
      <c r="V34" s="80" t="s">
        <v>117</v>
      </c>
    </row>
    <row r="35" spans="1:22" x14ac:dyDescent="0.35">
      <c r="A35" s="81" t="s">
        <v>125</v>
      </c>
      <c r="B35" s="82" t="s">
        <v>294</v>
      </c>
      <c r="C35" s="83" t="s">
        <v>145</v>
      </c>
      <c r="D35" s="83" t="s">
        <v>285</v>
      </c>
      <c r="E35" s="84">
        <v>43908</v>
      </c>
      <c r="F35" s="85">
        <v>12222495.52</v>
      </c>
      <c r="G35" s="85">
        <v>448529.77</v>
      </c>
      <c r="H35" s="85">
        <v>12570105.880000001</v>
      </c>
      <c r="I35" s="85">
        <v>347610.36</v>
      </c>
      <c r="J35" s="86">
        <v>208</v>
      </c>
      <c r="K35" s="86">
        <v>218</v>
      </c>
      <c r="L35" s="86">
        <v>12</v>
      </c>
      <c r="M35" s="99">
        <f>Table_OTOB_YTD[[#This Row],[CHARGED DAYS]]-Table_OTOB_YTD[[#This Row],[CONTRACT DAYS]]</f>
        <v>10</v>
      </c>
      <c r="N35" s="87" t="s">
        <v>250</v>
      </c>
      <c r="O35" s="87" t="s">
        <v>132</v>
      </c>
      <c r="P35" s="88">
        <v>43647</v>
      </c>
      <c r="Q3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5" s="84" t="s">
        <v>16</v>
      </c>
      <c r="S35" s="84" t="s">
        <v>16</v>
      </c>
      <c r="T35" s="88" t="s">
        <v>16</v>
      </c>
      <c r="U35" s="88" t="s">
        <v>215</v>
      </c>
      <c r="V35" s="80" t="s">
        <v>117</v>
      </c>
    </row>
    <row r="36" spans="1:22" x14ac:dyDescent="0.35">
      <c r="A36" s="81" t="s">
        <v>52</v>
      </c>
      <c r="B36" s="82" t="s">
        <v>295</v>
      </c>
      <c r="C36" s="83" t="s">
        <v>55</v>
      </c>
      <c r="D36" s="83" t="s">
        <v>18</v>
      </c>
      <c r="E36" s="84">
        <v>43908</v>
      </c>
      <c r="F36" s="85">
        <v>238000</v>
      </c>
      <c r="G36" s="85">
        <v>0</v>
      </c>
      <c r="H36" s="85">
        <v>238000</v>
      </c>
      <c r="I36" s="85">
        <v>0</v>
      </c>
      <c r="J36" s="86">
        <v>33</v>
      </c>
      <c r="K36" s="86">
        <v>18</v>
      </c>
      <c r="L36" s="86">
        <v>0</v>
      </c>
      <c r="M36" s="99">
        <f>Table_OTOB_YTD[[#This Row],[CHARGED DAYS]]-Table_OTOB_YTD[[#This Row],[CONTRACT DAYS]]</f>
        <v>-15</v>
      </c>
      <c r="N36" s="87" t="s">
        <v>250</v>
      </c>
      <c r="O36" s="87" t="s">
        <v>132</v>
      </c>
      <c r="P36" s="88">
        <v>43647</v>
      </c>
      <c r="Q3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6" s="84" t="s">
        <v>16</v>
      </c>
      <c r="S36" s="84" t="s">
        <v>16</v>
      </c>
      <c r="T36" s="88" t="s">
        <v>16</v>
      </c>
      <c r="U36" s="88" t="s">
        <v>215</v>
      </c>
      <c r="V36" s="80" t="s">
        <v>117</v>
      </c>
    </row>
    <row r="37" spans="1:22" x14ac:dyDescent="0.35">
      <c r="A37" s="81" t="s">
        <v>24</v>
      </c>
      <c r="B37" s="82" t="s">
        <v>296</v>
      </c>
      <c r="C37" s="83" t="s">
        <v>45</v>
      </c>
      <c r="D37" s="83" t="s">
        <v>297</v>
      </c>
      <c r="E37" s="84">
        <v>43908</v>
      </c>
      <c r="F37" s="85">
        <v>1014136.75</v>
      </c>
      <c r="G37" s="85">
        <v>-3488.46</v>
      </c>
      <c r="H37" s="85">
        <v>955198.92</v>
      </c>
      <c r="I37" s="85">
        <v>-58937.83</v>
      </c>
      <c r="J37" s="86">
        <v>30</v>
      </c>
      <c r="K37" s="86">
        <v>39</v>
      </c>
      <c r="L37" s="86">
        <v>1</v>
      </c>
      <c r="M37" s="99">
        <f>Table_OTOB_YTD[[#This Row],[CHARGED DAYS]]-Table_OTOB_YTD[[#This Row],[CONTRACT DAYS]]</f>
        <v>9</v>
      </c>
      <c r="N37" s="87" t="s">
        <v>250</v>
      </c>
      <c r="O37" s="87" t="s">
        <v>132</v>
      </c>
      <c r="P37" s="88">
        <v>43647</v>
      </c>
      <c r="Q3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7" s="84" t="s">
        <v>16</v>
      </c>
      <c r="S37" s="84" t="s">
        <v>16</v>
      </c>
      <c r="T37" s="88" t="s">
        <v>16</v>
      </c>
      <c r="U37" s="88" t="s">
        <v>215</v>
      </c>
      <c r="V37" s="80" t="s">
        <v>117</v>
      </c>
    </row>
    <row r="38" spans="1:22" x14ac:dyDescent="0.35">
      <c r="A38" s="81" t="s">
        <v>52</v>
      </c>
      <c r="B38" s="82" t="s">
        <v>298</v>
      </c>
      <c r="C38" s="83" t="s">
        <v>55</v>
      </c>
      <c r="D38" s="83" t="s">
        <v>205</v>
      </c>
      <c r="E38" s="84">
        <v>43909</v>
      </c>
      <c r="F38" s="85">
        <v>13947909.960000001</v>
      </c>
      <c r="G38" s="85">
        <v>415908.06</v>
      </c>
      <c r="H38" s="85">
        <v>16234675.6</v>
      </c>
      <c r="I38" s="85">
        <v>2286765.64</v>
      </c>
      <c r="J38" s="86">
        <v>186</v>
      </c>
      <c r="K38" s="86">
        <v>302</v>
      </c>
      <c r="L38" s="86">
        <v>141</v>
      </c>
      <c r="M38" s="99">
        <f>Table_OTOB_YTD[[#This Row],[CHARGED DAYS]]-Table_OTOB_YTD[[#This Row],[CONTRACT DAYS]]</f>
        <v>116</v>
      </c>
      <c r="N38" s="87" t="s">
        <v>250</v>
      </c>
      <c r="O38" s="87" t="s">
        <v>132</v>
      </c>
      <c r="P38" s="88">
        <v>43647</v>
      </c>
      <c r="Q3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8" s="84" t="s">
        <v>16</v>
      </c>
      <c r="S38" s="84" t="s">
        <v>16</v>
      </c>
      <c r="T38" s="88" t="s">
        <v>12</v>
      </c>
      <c r="U38" s="88" t="s">
        <v>215</v>
      </c>
      <c r="V38" s="80" t="s">
        <v>117</v>
      </c>
    </row>
    <row r="39" spans="1:22" x14ac:dyDescent="0.35">
      <c r="A39" s="81" t="s">
        <v>24</v>
      </c>
      <c r="B39" s="82" t="s">
        <v>299</v>
      </c>
      <c r="C39" s="83" t="s">
        <v>45</v>
      </c>
      <c r="D39" s="83" t="s">
        <v>300</v>
      </c>
      <c r="E39" s="84">
        <v>43909</v>
      </c>
      <c r="F39" s="85">
        <v>27836847.989999998</v>
      </c>
      <c r="G39" s="85">
        <v>552295.78</v>
      </c>
      <c r="H39" s="85">
        <v>29425580.670000002</v>
      </c>
      <c r="I39" s="85">
        <v>1588732.68</v>
      </c>
      <c r="J39" s="86">
        <v>574</v>
      </c>
      <c r="K39" s="86">
        <v>644</v>
      </c>
      <c r="L39" s="86">
        <v>53</v>
      </c>
      <c r="M39" s="99">
        <f>Table_OTOB_YTD[[#This Row],[CHARGED DAYS]]-Table_OTOB_YTD[[#This Row],[CONTRACT DAYS]]</f>
        <v>70</v>
      </c>
      <c r="N39" s="87" t="s">
        <v>250</v>
      </c>
      <c r="O39" s="87" t="s">
        <v>132</v>
      </c>
      <c r="P39" s="88">
        <v>43647</v>
      </c>
      <c r="Q3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39" s="84" t="s">
        <v>12</v>
      </c>
      <c r="S39" s="84" t="s">
        <v>16</v>
      </c>
      <c r="T39" s="88" t="s">
        <v>12</v>
      </c>
      <c r="U39" s="88" t="s">
        <v>216</v>
      </c>
      <c r="V39" s="80" t="s">
        <v>117</v>
      </c>
    </row>
    <row r="40" spans="1:22" x14ac:dyDescent="0.35">
      <c r="A40" s="81" t="s">
        <v>13</v>
      </c>
      <c r="B40" s="82" t="s">
        <v>301</v>
      </c>
      <c r="C40" s="83" t="s">
        <v>302</v>
      </c>
      <c r="D40" s="83" t="s">
        <v>303</v>
      </c>
      <c r="E40" s="84">
        <v>43910</v>
      </c>
      <c r="F40" s="85">
        <v>890245</v>
      </c>
      <c r="G40" s="85">
        <v>48293.36</v>
      </c>
      <c r="H40" s="85">
        <v>990385.72</v>
      </c>
      <c r="I40" s="85">
        <v>100140.72</v>
      </c>
      <c r="J40" s="86">
        <v>68</v>
      </c>
      <c r="K40" s="86">
        <v>105</v>
      </c>
      <c r="L40" s="86">
        <v>40</v>
      </c>
      <c r="M40" s="99">
        <f>Table_OTOB_YTD[[#This Row],[CHARGED DAYS]]-Table_OTOB_YTD[[#This Row],[CONTRACT DAYS]]</f>
        <v>37</v>
      </c>
      <c r="N40" s="87" t="s">
        <v>250</v>
      </c>
      <c r="O40" s="87" t="s">
        <v>132</v>
      </c>
      <c r="P40" s="88">
        <v>43647</v>
      </c>
      <c r="Q4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0" s="84" t="s">
        <v>16</v>
      </c>
      <c r="S40" s="84" t="s">
        <v>16</v>
      </c>
      <c r="T40" s="88" t="s">
        <v>16</v>
      </c>
      <c r="U40" s="88" t="s">
        <v>215</v>
      </c>
      <c r="V40" s="80" t="s">
        <v>117</v>
      </c>
    </row>
    <row r="41" spans="1:22" x14ac:dyDescent="0.35">
      <c r="A41" s="81" t="s">
        <v>31</v>
      </c>
      <c r="B41" s="82" t="s">
        <v>304</v>
      </c>
      <c r="C41" s="83" t="s">
        <v>229</v>
      </c>
      <c r="D41" s="83" t="s">
        <v>20</v>
      </c>
      <c r="E41" s="84">
        <v>43910</v>
      </c>
      <c r="F41" s="85">
        <v>607852.4</v>
      </c>
      <c r="G41" s="85">
        <v>34787.599999999999</v>
      </c>
      <c r="H41" s="85">
        <v>634522.06000000006</v>
      </c>
      <c r="I41" s="85">
        <v>26669.66</v>
      </c>
      <c r="J41" s="86">
        <v>113</v>
      </c>
      <c r="K41" s="86">
        <v>112</v>
      </c>
      <c r="L41" s="86">
        <v>5</v>
      </c>
      <c r="M41" s="99">
        <f>Table_OTOB_YTD[[#This Row],[CHARGED DAYS]]-Table_OTOB_YTD[[#This Row],[CONTRACT DAYS]]</f>
        <v>-1</v>
      </c>
      <c r="N41" s="87" t="s">
        <v>250</v>
      </c>
      <c r="O41" s="87" t="s">
        <v>132</v>
      </c>
      <c r="P41" s="88">
        <v>43647</v>
      </c>
      <c r="Q4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1" s="84" t="s">
        <v>16</v>
      </c>
      <c r="S41" s="84" t="s">
        <v>16</v>
      </c>
      <c r="T41" s="88" t="s">
        <v>16</v>
      </c>
      <c r="U41" s="88" t="s">
        <v>215</v>
      </c>
      <c r="V41" s="80" t="s">
        <v>117</v>
      </c>
    </row>
    <row r="42" spans="1:22" x14ac:dyDescent="0.35">
      <c r="A42" s="81" t="s">
        <v>38</v>
      </c>
      <c r="B42" s="82" t="s">
        <v>305</v>
      </c>
      <c r="C42" s="83" t="s">
        <v>81</v>
      </c>
      <c r="D42" s="83" t="s">
        <v>306</v>
      </c>
      <c r="E42" s="84">
        <v>43910</v>
      </c>
      <c r="F42" s="85">
        <v>3310004.48</v>
      </c>
      <c r="G42" s="85">
        <v>0</v>
      </c>
      <c r="H42" s="85">
        <v>3412491.93</v>
      </c>
      <c r="I42" s="85">
        <v>102487.45</v>
      </c>
      <c r="J42" s="86">
        <v>153</v>
      </c>
      <c r="K42" s="86">
        <v>158</v>
      </c>
      <c r="L42" s="86">
        <v>0</v>
      </c>
      <c r="M42" s="99">
        <f>Table_OTOB_YTD[[#This Row],[CHARGED DAYS]]-Table_OTOB_YTD[[#This Row],[CONTRACT DAYS]]</f>
        <v>5</v>
      </c>
      <c r="N42" s="87" t="s">
        <v>250</v>
      </c>
      <c r="O42" s="87" t="s">
        <v>132</v>
      </c>
      <c r="P42" s="88">
        <v>43647</v>
      </c>
      <c r="Q4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2" s="84" t="s">
        <v>16</v>
      </c>
      <c r="S42" s="84" t="s">
        <v>16</v>
      </c>
      <c r="T42" s="88" t="s">
        <v>16</v>
      </c>
      <c r="U42" s="88" t="s">
        <v>215</v>
      </c>
      <c r="V42" s="80" t="s">
        <v>117</v>
      </c>
    </row>
    <row r="43" spans="1:22" x14ac:dyDescent="0.35">
      <c r="A43" s="81" t="s">
        <v>19</v>
      </c>
      <c r="B43" s="82" t="s">
        <v>307</v>
      </c>
      <c r="C43" s="83" t="s">
        <v>248</v>
      </c>
      <c r="D43" s="83" t="s">
        <v>308</v>
      </c>
      <c r="E43" s="84">
        <v>43910</v>
      </c>
      <c r="F43" s="85">
        <v>1599661.9300000002</v>
      </c>
      <c r="G43" s="85">
        <v>4351.6000000000004</v>
      </c>
      <c r="H43" s="85">
        <v>1525211.13</v>
      </c>
      <c r="I43" s="85">
        <v>-74450.8</v>
      </c>
      <c r="J43" s="86">
        <v>90</v>
      </c>
      <c r="K43" s="86">
        <v>88</v>
      </c>
      <c r="L43" s="86">
        <v>0</v>
      </c>
      <c r="M43" s="99">
        <f>Table_OTOB_YTD[[#This Row],[CHARGED DAYS]]-Table_OTOB_YTD[[#This Row],[CONTRACT DAYS]]</f>
        <v>-2</v>
      </c>
      <c r="N43" s="87" t="s">
        <v>250</v>
      </c>
      <c r="O43" s="87" t="s">
        <v>132</v>
      </c>
      <c r="P43" s="88">
        <v>43647</v>
      </c>
      <c r="Q4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3" s="84" t="s">
        <v>16</v>
      </c>
      <c r="S43" s="84" t="s">
        <v>16</v>
      </c>
      <c r="T43" s="88" t="s">
        <v>16</v>
      </c>
      <c r="U43" s="88" t="s">
        <v>215</v>
      </c>
      <c r="V43" s="80" t="s">
        <v>117</v>
      </c>
    </row>
    <row r="44" spans="1:22" x14ac:dyDescent="0.35">
      <c r="A44" s="81" t="s">
        <v>73</v>
      </c>
      <c r="B44" s="82" t="s">
        <v>309</v>
      </c>
      <c r="C44" s="83" t="s">
        <v>161</v>
      </c>
      <c r="D44" s="83" t="s">
        <v>310</v>
      </c>
      <c r="E44" s="84">
        <v>43913</v>
      </c>
      <c r="F44" s="85">
        <v>12525496.02</v>
      </c>
      <c r="G44" s="85">
        <v>9103567.3100000005</v>
      </c>
      <c r="H44" s="85">
        <v>22497277.82</v>
      </c>
      <c r="I44" s="85">
        <v>9659531.8000000007</v>
      </c>
      <c r="J44" s="86">
        <v>332</v>
      </c>
      <c r="K44" s="86">
        <v>582</v>
      </c>
      <c r="L44" s="86">
        <v>250</v>
      </c>
      <c r="M44" s="99">
        <f>Table_OTOB_YTD[[#This Row],[CHARGED DAYS]]-Table_OTOB_YTD[[#This Row],[CONTRACT DAYS]]</f>
        <v>250</v>
      </c>
      <c r="N44" s="87" t="s">
        <v>250</v>
      </c>
      <c r="O44" s="87" t="s">
        <v>132</v>
      </c>
      <c r="P44" s="88">
        <v>43647</v>
      </c>
      <c r="Q4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4" s="84" t="s">
        <v>16</v>
      </c>
      <c r="S44" s="84" t="s">
        <v>16</v>
      </c>
      <c r="T44" s="88" t="s">
        <v>12</v>
      </c>
      <c r="U44" s="88" t="s">
        <v>215</v>
      </c>
      <c r="V44" s="80" t="s">
        <v>117</v>
      </c>
    </row>
    <row r="45" spans="1:22" x14ac:dyDescent="0.35">
      <c r="A45" s="81" t="s">
        <v>52</v>
      </c>
      <c r="B45" s="82" t="s">
        <v>311</v>
      </c>
      <c r="C45" s="83" t="s">
        <v>175</v>
      </c>
      <c r="D45" s="83" t="s">
        <v>312</v>
      </c>
      <c r="E45" s="84">
        <v>43913</v>
      </c>
      <c r="F45" s="85">
        <v>1099115.25</v>
      </c>
      <c r="G45" s="85">
        <v>17207.27</v>
      </c>
      <c r="H45" s="85">
        <v>1118271.6000000001</v>
      </c>
      <c r="I45" s="85">
        <v>19156.349999999999</v>
      </c>
      <c r="J45" s="86">
        <v>153</v>
      </c>
      <c r="K45" s="86">
        <v>179</v>
      </c>
      <c r="L45" s="86">
        <v>26</v>
      </c>
      <c r="M45" s="99">
        <f>Table_OTOB_YTD[[#This Row],[CHARGED DAYS]]-Table_OTOB_YTD[[#This Row],[CONTRACT DAYS]]</f>
        <v>26</v>
      </c>
      <c r="N45" s="87" t="s">
        <v>250</v>
      </c>
      <c r="O45" s="87" t="s">
        <v>132</v>
      </c>
      <c r="P45" s="88">
        <v>43647</v>
      </c>
      <c r="Q4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5" s="84" t="s">
        <v>16</v>
      </c>
      <c r="S45" s="84" t="s">
        <v>16</v>
      </c>
      <c r="T45" s="88" t="s">
        <v>16</v>
      </c>
      <c r="U45" s="88" t="s">
        <v>215</v>
      </c>
      <c r="V45" s="80" t="s">
        <v>117</v>
      </c>
    </row>
    <row r="46" spans="1:22" x14ac:dyDescent="0.35">
      <c r="A46" s="81" t="s">
        <v>31</v>
      </c>
      <c r="B46" s="82" t="s">
        <v>313</v>
      </c>
      <c r="C46" s="83" t="s">
        <v>141</v>
      </c>
      <c r="D46" s="83" t="s">
        <v>314</v>
      </c>
      <c r="E46" s="84">
        <v>43913</v>
      </c>
      <c r="F46" s="85">
        <v>2792589.05</v>
      </c>
      <c r="G46" s="85">
        <v>-141177.22</v>
      </c>
      <c r="H46" s="85">
        <v>2575975.7400000002</v>
      </c>
      <c r="I46" s="85">
        <v>-216613.31</v>
      </c>
      <c r="J46" s="86">
        <v>157</v>
      </c>
      <c r="K46" s="86">
        <v>146</v>
      </c>
      <c r="L46" s="86">
        <v>0</v>
      </c>
      <c r="M46" s="99">
        <f>Table_OTOB_YTD[[#This Row],[CHARGED DAYS]]-Table_OTOB_YTD[[#This Row],[CONTRACT DAYS]]</f>
        <v>-11</v>
      </c>
      <c r="N46" s="87" t="s">
        <v>250</v>
      </c>
      <c r="O46" s="87" t="s">
        <v>132</v>
      </c>
      <c r="P46" s="88">
        <v>43647</v>
      </c>
      <c r="Q4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6" s="84" t="s">
        <v>16</v>
      </c>
      <c r="S46" s="84" t="s">
        <v>16</v>
      </c>
      <c r="T46" s="88" t="s">
        <v>16</v>
      </c>
      <c r="U46" s="88" t="s">
        <v>215</v>
      </c>
      <c r="V46" s="80" t="s">
        <v>117</v>
      </c>
    </row>
    <row r="47" spans="1:22" x14ac:dyDescent="0.35">
      <c r="A47" s="81" t="s">
        <v>13</v>
      </c>
      <c r="B47" s="82" t="s">
        <v>315</v>
      </c>
      <c r="C47" s="83" t="s">
        <v>14</v>
      </c>
      <c r="D47" s="83" t="s">
        <v>316</v>
      </c>
      <c r="E47" s="84">
        <v>43914</v>
      </c>
      <c r="F47" s="85">
        <v>1248578.8500000001</v>
      </c>
      <c r="G47" s="85">
        <v>-29706</v>
      </c>
      <c r="H47" s="85">
        <v>1130635.57</v>
      </c>
      <c r="I47" s="85">
        <v>-117943.28</v>
      </c>
      <c r="J47" s="86">
        <v>287</v>
      </c>
      <c r="K47" s="86">
        <v>287</v>
      </c>
      <c r="L47" s="86">
        <v>0</v>
      </c>
      <c r="M47" s="99">
        <f>Table_OTOB_YTD[[#This Row],[CHARGED DAYS]]-Table_OTOB_YTD[[#This Row],[CONTRACT DAYS]]</f>
        <v>0</v>
      </c>
      <c r="N47" s="87" t="s">
        <v>250</v>
      </c>
      <c r="O47" s="87" t="s">
        <v>132</v>
      </c>
      <c r="P47" s="88">
        <v>43647</v>
      </c>
      <c r="Q4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7" s="84" t="s">
        <v>16</v>
      </c>
      <c r="S47" s="84" t="s">
        <v>16</v>
      </c>
      <c r="T47" s="88" t="s">
        <v>16</v>
      </c>
      <c r="U47" s="88" t="s">
        <v>215</v>
      </c>
      <c r="V47" s="80" t="s">
        <v>117</v>
      </c>
    </row>
    <row r="48" spans="1:22" x14ac:dyDescent="0.35">
      <c r="A48" s="81" t="s">
        <v>17</v>
      </c>
      <c r="B48" s="82" t="s">
        <v>317</v>
      </c>
      <c r="C48" s="83" t="s">
        <v>244</v>
      </c>
      <c r="D48" s="83" t="s">
        <v>318</v>
      </c>
      <c r="E48" s="84">
        <v>43914</v>
      </c>
      <c r="F48" s="85">
        <v>1139721.42</v>
      </c>
      <c r="G48" s="85">
        <v>-145529.48000000001</v>
      </c>
      <c r="H48" s="85">
        <v>1030752.33</v>
      </c>
      <c r="I48" s="85">
        <v>-108969.09</v>
      </c>
      <c r="J48" s="86">
        <v>49</v>
      </c>
      <c r="K48" s="86">
        <v>111</v>
      </c>
      <c r="L48" s="86">
        <v>39</v>
      </c>
      <c r="M48" s="99">
        <f>Table_OTOB_YTD[[#This Row],[CHARGED DAYS]]-Table_OTOB_YTD[[#This Row],[CONTRACT DAYS]]</f>
        <v>62</v>
      </c>
      <c r="N48" s="87" t="s">
        <v>250</v>
      </c>
      <c r="O48" s="87" t="s">
        <v>132</v>
      </c>
      <c r="P48" s="88">
        <v>43647</v>
      </c>
      <c r="Q4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8" s="84" t="s">
        <v>16</v>
      </c>
      <c r="S48" s="84" t="s">
        <v>16</v>
      </c>
      <c r="T48" s="88" t="s">
        <v>16</v>
      </c>
      <c r="U48" s="88" t="s">
        <v>215</v>
      </c>
      <c r="V48" s="80" t="s">
        <v>117</v>
      </c>
    </row>
    <row r="49" spans="1:22" x14ac:dyDescent="0.35">
      <c r="A49" s="81" t="s">
        <v>33</v>
      </c>
      <c r="B49" s="82" t="s">
        <v>319</v>
      </c>
      <c r="C49" s="83" t="s">
        <v>34</v>
      </c>
      <c r="D49" s="83" t="s">
        <v>320</v>
      </c>
      <c r="E49" s="84">
        <v>43914</v>
      </c>
      <c r="F49" s="85">
        <v>11452320.529999999</v>
      </c>
      <c r="G49" s="85">
        <v>-48614.37</v>
      </c>
      <c r="H49" s="85">
        <v>11185130.189999999</v>
      </c>
      <c r="I49" s="85">
        <v>-267190.34000000003</v>
      </c>
      <c r="J49" s="86">
        <v>60</v>
      </c>
      <c r="K49" s="86">
        <v>45</v>
      </c>
      <c r="L49" s="86">
        <v>0</v>
      </c>
      <c r="M49" s="99">
        <f>Table_OTOB_YTD[[#This Row],[CHARGED DAYS]]-Table_OTOB_YTD[[#This Row],[CONTRACT DAYS]]</f>
        <v>-15</v>
      </c>
      <c r="N49" s="87" t="s">
        <v>250</v>
      </c>
      <c r="O49" s="87" t="s">
        <v>132</v>
      </c>
      <c r="P49" s="88">
        <v>43647</v>
      </c>
      <c r="Q4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49" s="84" t="s">
        <v>16</v>
      </c>
      <c r="S49" s="84" t="s">
        <v>16</v>
      </c>
      <c r="T49" s="88" t="s">
        <v>16</v>
      </c>
      <c r="U49" s="88" t="s">
        <v>215</v>
      </c>
      <c r="V49" s="80" t="s">
        <v>117</v>
      </c>
    </row>
    <row r="50" spans="1:22" x14ac:dyDescent="0.35">
      <c r="A50" s="81" t="s">
        <v>52</v>
      </c>
      <c r="B50" s="82" t="s">
        <v>321</v>
      </c>
      <c r="C50" s="83" t="s">
        <v>55</v>
      </c>
      <c r="D50" s="83" t="s">
        <v>18</v>
      </c>
      <c r="E50" s="84">
        <v>43914</v>
      </c>
      <c r="F50" s="85">
        <v>1723801.4100000001</v>
      </c>
      <c r="G50" s="85">
        <v>84554.36</v>
      </c>
      <c r="H50" s="85">
        <v>1965572.22</v>
      </c>
      <c r="I50" s="85">
        <v>241770.81</v>
      </c>
      <c r="J50" s="86">
        <v>221</v>
      </c>
      <c r="K50" s="86">
        <v>250</v>
      </c>
      <c r="L50" s="86">
        <v>26</v>
      </c>
      <c r="M50" s="99">
        <f>Table_OTOB_YTD[[#This Row],[CHARGED DAYS]]-Table_OTOB_YTD[[#This Row],[CONTRACT DAYS]]</f>
        <v>29</v>
      </c>
      <c r="N50" s="87" t="s">
        <v>250</v>
      </c>
      <c r="O50" s="87" t="s">
        <v>132</v>
      </c>
      <c r="P50" s="88">
        <v>43647</v>
      </c>
      <c r="Q5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0" s="84" t="s">
        <v>16</v>
      </c>
      <c r="S50" s="84" t="s">
        <v>16</v>
      </c>
      <c r="T50" s="88" t="s">
        <v>16</v>
      </c>
      <c r="U50" s="88" t="s">
        <v>215</v>
      </c>
      <c r="V50" s="80" t="s">
        <v>117</v>
      </c>
    </row>
    <row r="51" spans="1:22" x14ac:dyDescent="0.35">
      <c r="A51" s="81" t="s">
        <v>24</v>
      </c>
      <c r="B51" s="82" t="s">
        <v>322</v>
      </c>
      <c r="C51" s="83" t="s">
        <v>45</v>
      </c>
      <c r="D51" s="83" t="s">
        <v>60</v>
      </c>
      <c r="E51" s="84">
        <v>43914</v>
      </c>
      <c r="F51" s="85">
        <v>4721563.4400000004</v>
      </c>
      <c r="G51" s="85">
        <v>171384</v>
      </c>
      <c r="H51" s="85">
        <v>5264616.42</v>
      </c>
      <c r="I51" s="85">
        <v>543052.98</v>
      </c>
      <c r="J51" s="86">
        <v>90</v>
      </c>
      <c r="K51" s="86">
        <v>182</v>
      </c>
      <c r="L51" s="86">
        <v>10</v>
      </c>
      <c r="M51" s="99">
        <f>Table_OTOB_YTD[[#This Row],[CHARGED DAYS]]-Table_OTOB_YTD[[#This Row],[CONTRACT DAYS]]</f>
        <v>92</v>
      </c>
      <c r="N51" s="87" t="s">
        <v>250</v>
      </c>
      <c r="O51" s="87" t="s">
        <v>132</v>
      </c>
      <c r="P51" s="88">
        <v>43647</v>
      </c>
      <c r="Q5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1" s="84" t="s">
        <v>16</v>
      </c>
      <c r="S51" s="84" t="s">
        <v>16</v>
      </c>
      <c r="T51" s="88" t="s">
        <v>16</v>
      </c>
      <c r="U51" s="88" t="s">
        <v>215</v>
      </c>
      <c r="V51" s="80" t="s">
        <v>117</v>
      </c>
    </row>
    <row r="52" spans="1:22" x14ac:dyDescent="0.35">
      <c r="A52" s="81" t="s">
        <v>125</v>
      </c>
      <c r="B52" s="82" t="s">
        <v>323</v>
      </c>
      <c r="C52" s="83" t="s">
        <v>187</v>
      </c>
      <c r="D52" s="83" t="s">
        <v>324</v>
      </c>
      <c r="E52" s="84">
        <v>43915</v>
      </c>
      <c r="F52" s="85">
        <v>3772058.91</v>
      </c>
      <c r="G52" s="85">
        <v>229021.38</v>
      </c>
      <c r="H52" s="85">
        <v>4222421.2</v>
      </c>
      <c r="I52" s="85">
        <v>450362.29</v>
      </c>
      <c r="J52" s="86">
        <v>76</v>
      </c>
      <c r="K52" s="86">
        <v>68</v>
      </c>
      <c r="L52" s="86">
        <v>0</v>
      </c>
      <c r="M52" s="99">
        <f>Table_OTOB_YTD[[#This Row],[CHARGED DAYS]]-Table_OTOB_YTD[[#This Row],[CONTRACT DAYS]]</f>
        <v>-8</v>
      </c>
      <c r="N52" s="87" t="s">
        <v>250</v>
      </c>
      <c r="O52" s="87" t="s">
        <v>132</v>
      </c>
      <c r="P52" s="88">
        <v>43647</v>
      </c>
      <c r="Q5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2" s="84" t="s">
        <v>16</v>
      </c>
      <c r="S52" s="84" t="s">
        <v>16</v>
      </c>
      <c r="T52" s="88" t="s">
        <v>16</v>
      </c>
      <c r="U52" s="88" t="s">
        <v>215</v>
      </c>
      <c r="V52" s="80" t="s">
        <v>117</v>
      </c>
    </row>
    <row r="53" spans="1:22" x14ac:dyDescent="0.35">
      <c r="A53" s="81" t="s">
        <v>125</v>
      </c>
      <c r="B53" s="82" t="s">
        <v>325</v>
      </c>
      <c r="C53" s="83" t="s">
        <v>147</v>
      </c>
      <c r="D53" s="83" t="s">
        <v>20</v>
      </c>
      <c r="E53" s="84">
        <v>43915</v>
      </c>
      <c r="F53" s="85">
        <v>398056.85000000003</v>
      </c>
      <c r="G53" s="85">
        <v>3830.9700000000003</v>
      </c>
      <c r="H53" s="85">
        <v>394512.52</v>
      </c>
      <c r="I53" s="85">
        <v>-3544.33</v>
      </c>
      <c r="J53" s="86">
        <v>80</v>
      </c>
      <c r="K53" s="86">
        <v>43</v>
      </c>
      <c r="L53" s="86">
        <v>0</v>
      </c>
      <c r="M53" s="99">
        <f>Table_OTOB_YTD[[#This Row],[CHARGED DAYS]]-Table_OTOB_YTD[[#This Row],[CONTRACT DAYS]]</f>
        <v>-37</v>
      </c>
      <c r="N53" s="87" t="s">
        <v>250</v>
      </c>
      <c r="O53" s="87" t="s">
        <v>132</v>
      </c>
      <c r="P53" s="88">
        <v>43647</v>
      </c>
      <c r="Q5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3" s="84" t="s">
        <v>16</v>
      </c>
      <c r="S53" s="84" t="s">
        <v>16</v>
      </c>
      <c r="T53" s="88" t="s">
        <v>16</v>
      </c>
      <c r="U53" s="88" t="s">
        <v>215</v>
      </c>
      <c r="V53" s="80" t="s">
        <v>117</v>
      </c>
    </row>
    <row r="54" spans="1:22" x14ac:dyDescent="0.35">
      <c r="A54" s="81" t="s">
        <v>33</v>
      </c>
      <c r="B54" s="82" t="s">
        <v>326</v>
      </c>
      <c r="C54" s="83" t="s">
        <v>226</v>
      </c>
      <c r="D54" s="83" t="s">
        <v>64</v>
      </c>
      <c r="E54" s="84">
        <v>43915</v>
      </c>
      <c r="F54" s="85">
        <v>23690539.510000002</v>
      </c>
      <c r="G54" s="85">
        <v>3060189.15</v>
      </c>
      <c r="H54" s="85">
        <v>27024837.260000002</v>
      </c>
      <c r="I54" s="85">
        <v>3334297.75</v>
      </c>
      <c r="J54" s="86">
        <v>368</v>
      </c>
      <c r="K54" s="86">
        <v>437</v>
      </c>
      <c r="L54" s="86">
        <v>73</v>
      </c>
      <c r="M54" s="99">
        <f>Table_OTOB_YTD[[#This Row],[CHARGED DAYS]]-Table_OTOB_YTD[[#This Row],[CONTRACT DAYS]]</f>
        <v>69</v>
      </c>
      <c r="N54" s="87" t="s">
        <v>250</v>
      </c>
      <c r="O54" s="87" t="s">
        <v>132</v>
      </c>
      <c r="P54" s="88">
        <v>43647</v>
      </c>
      <c r="Q5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4" s="84" t="s">
        <v>12</v>
      </c>
      <c r="S54" s="84" t="s">
        <v>16</v>
      </c>
      <c r="T54" s="88" t="s">
        <v>12</v>
      </c>
      <c r="U54" s="88" t="s">
        <v>216</v>
      </c>
      <c r="V54" s="80" t="s">
        <v>117</v>
      </c>
    </row>
    <row r="55" spans="1:22" x14ac:dyDescent="0.35">
      <c r="A55" s="81" t="s">
        <v>125</v>
      </c>
      <c r="B55" s="82" t="s">
        <v>327</v>
      </c>
      <c r="C55" s="83" t="s">
        <v>187</v>
      </c>
      <c r="D55" s="83" t="s">
        <v>285</v>
      </c>
      <c r="E55" s="84">
        <v>43916</v>
      </c>
      <c r="F55" s="85">
        <v>5046398.13</v>
      </c>
      <c r="G55" s="85">
        <v>27831.93</v>
      </c>
      <c r="H55" s="85">
        <v>5461669.3499999996</v>
      </c>
      <c r="I55" s="85">
        <v>415271.22</v>
      </c>
      <c r="J55" s="86">
        <v>121</v>
      </c>
      <c r="K55" s="86">
        <v>119</v>
      </c>
      <c r="L55" s="86">
        <v>0</v>
      </c>
      <c r="M55" s="99">
        <f>Table_OTOB_YTD[[#This Row],[CHARGED DAYS]]-Table_OTOB_YTD[[#This Row],[CONTRACT DAYS]]</f>
        <v>-2</v>
      </c>
      <c r="N55" s="87" t="s">
        <v>250</v>
      </c>
      <c r="O55" s="87" t="s">
        <v>132</v>
      </c>
      <c r="P55" s="88">
        <v>43647</v>
      </c>
      <c r="Q5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5" s="84" t="s">
        <v>16</v>
      </c>
      <c r="S55" s="84" t="s">
        <v>16</v>
      </c>
      <c r="T55" s="88" t="s">
        <v>16</v>
      </c>
      <c r="U55" s="88" t="s">
        <v>215</v>
      </c>
      <c r="V55" s="80" t="s">
        <v>117</v>
      </c>
    </row>
    <row r="56" spans="1:22" x14ac:dyDescent="0.35">
      <c r="A56" s="81" t="s">
        <v>13</v>
      </c>
      <c r="B56" s="82" t="s">
        <v>328</v>
      </c>
      <c r="C56" s="83" t="s">
        <v>14</v>
      </c>
      <c r="D56" s="83" t="s">
        <v>329</v>
      </c>
      <c r="E56" s="84">
        <v>43916</v>
      </c>
      <c r="F56" s="85">
        <v>3320330.51</v>
      </c>
      <c r="G56" s="85">
        <v>206445.82</v>
      </c>
      <c r="H56" s="85">
        <v>3765544.24</v>
      </c>
      <c r="I56" s="85">
        <v>445213.73</v>
      </c>
      <c r="J56" s="86">
        <v>272</v>
      </c>
      <c r="K56" s="86">
        <v>195</v>
      </c>
      <c r="L56" s="86">
        <v>0</v>
      </c>
      <c r="M56" s="99">
        <f>Table_OTOB_YTD[[#This Row],[CHARGED DAYS]]-Table_OTOB_YTD[[#This Row],[CONTRACT DAYS]]</f>
        <v>-77</v>
      </c>
      <c r="N56" s="87" t="s">
        <v>250</v>
      </c>
      <c r="O56" s="87" t="s">
        <v>132</v>
      </c>
      <c r="P56" s="88">
        <v>43647</v>
      </c>
      <c r="Q5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6" s="84" t="s">
        <v>16</v>
      </c>
      <c r="S56" s="84" t="s">
        <v>16</v>
      </c>
      <c r="T56" s="88" t="s">
        <v>16</v>
      </c>
      <c r="U56" s="88" t="s">
        <v>215</v>
      </c>
      <c r="V56" s="80" t="s">
        <v>117</v>
      </c>
    </row>
    <row r="57" spans="1:22" x14ac:dyDescent="0.35">
      <c r="A57" s="81" t="s">
        <v>17</v>
      </c>
      <c r="B57" s="82" t="s">
        <v>330</v>
      </c>
      <c r="C57" s="83" t="s">
        <v>31</v>
      </c>
      <c r="D57" s="83" t="s">
        <v>118</v>
      </c>
      <c r="E57" s="84">
        <v>43916</v>
      </c>
      <c r="F57" s="85">
        <v>3070400.3</v>
      </c>
      <c r="G57" s="85">
        <v>-125779.35</v>
      </c>
      <c r="H57" s="85">
        <v>3133459.31</v>
      </c>
      <c r="I57" s="85">
        <v>63059.01</v>
      </c>
      <c r="J57" s="86">
        <v>64</v>
      </c>
      <c r="K57" s="86">
        <v>47</v>
      </c>
      <c r="L57" s="86">
        <v>3</v>
      </c>
      <c r="M57" s="99">
        <f>Table_OTOB_YTD[[#This Row],[CHARGED DAYS]]-Table_OTOB_YTD[[#This Row],[CONTRACT DAYS]]</f>
        <v>-17</v>
      </c>
      <c r="N57" s="87" t="s">
        <v>250</v>
      </c>
      <c r="O57" s="87" t="s">
        <v>132</v>
      </c>
      <c r="P57" s="88">
        <v>43647</v>
      </c>
      <c r="Q5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7" s="84" t="s">
        <v>16</v>
      </c>
      <c r="S57" s="84" t="s">
        <v>12</v>
      </c>
      <c r="T57" s="88" t="s">
        <v>16</v>
      </c>
      <c r="U57" s="88" t="s">
        <v>215</v>
      </c>
      <c r="V57" s="80" t="s">
        <v>117</v>
      </c>
    </row>
    <row r="58" spans="1:22" x14ac:dyDescent="0.35">
      <c r="A58" s="81" t="s">
        <v>17</v>
      </c>
      <c r="B58" s="82" t="s">
        <v>331</v>
      </c>
      <c r="C58" s="83" t="s">
        <v>220</v>
      </c>
      <c r="D58" s="83" t="s">
        <v>118</v>
      </c>
      <c r="E58" s="84">
        <v>43916</v>
      </c>
      <c r="F58" s="85">
        <v>27390861.670000002</v>
      </c>
      <c r="G58" s="85">
        <v>1791296.8599999999</v>
      </c>
      <c r="H58" s="85">
        <v>31406007.260000002</v>
      </c>
      <c r="I58" s="85">
        <v>4015145.59</v>
      </c>
      <c r="J58" s="86">
        <v>636</v>
      </c>
      <c r="K58" s="86">
        <v>1082</v>
      </c>
      <c r="L58" s="86">
        <v>454</v>
      </c>
      <c r="M58" s="99">
        <f>Table_OTOB_YTD[[#This Row],[CHARGED DAYS]]-Table_OTOB_YTD[[#This Row],[CONTRACT DAYS]]</f>
        <v>446</v>
      </c>
      <c r="N58" s="87" t="s">
        <v>250</v>
      </c>
      <c r="O58" s="87" t="s">
        <v>132</v>
      </c>
      <c r="P58" s="88">
        <v>43647</v>
      </c>
      <c r="Q5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8" s="84" t="s">
        <v>16</v>
      </c>
      <c r="S58" s="84" t="s">
        <v>16</v>
      </c>
      <c r="T58" s="88" t="s">
        <v>16</v>
      </c>
      <c r="U58" s="88" t="s">
        <v>216</v>
      </c>
      <c r="V58" s="80" t="s">
        <v>117</v>
      </c>
    </row>
    <row r="59" spans="1:22" x14ac:dyDescent="0.35">
      <c r="A59" s="81" t="s">
        <v>31</v>
      </c>
      <c r="B59" s="82" t="s">
        <v>332</v>
      </c>
      <c r="C59" s="83" t="s">
        <v>235</v>
      </c>
      <c r="D59" s="83" t="s">
        <v>186</v>
      </c>
      <c r="E59" s="84">
        <v>43916</v>
      </c>
      <c r="F59" s="85">
        <v>144985</v>
      </c>
      <c r="G59" s="85">
        <v>3103.1800000000003</v>
      </c>
      <c r="H59" s="85">
        <v>147709.79999999999</v>
      </c>
      <c r="I59" s="85">
        <v>2724.8</v>
      </c>
      <c r="J59" s="86">
        <v>51</v>
      </c>
      <c r="K59" s="86">
        <v>47</v>
      </c>
      <c r="L59" s="86">
        <v>0</v>
      </c>
      <c r="M59" s="99">
        <f>Table_OTOB_YTD[[#This Row],[CHARGED DAYS]]-Table_OTOB_YTD[[#This Row],[CONTRACT DAYS]]</f>
        <v>-4</v>
      </c>
      <c r="N59" s="87" t="s">
        <v>250</v>
      </c>
      <c r="O59" s="87" t="s">
        <v>132</v>
      </c>
      <c r="P59" s="88">
        <v>43647</v>
      </c>
      <c r="Q5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59" s="84" t="s">
        <v>16</v>
      </c>
      <c r="S59" s="84" t="s">
        <v>16</v>
      </c>
      <c r="T59" s="88" t="s">
        <v>16</v>
      </c>
      <c r="U59" s="88" t="s">
        <v>215</v>
      </c>
      <c r="V59" s="80" t="s">
        <v>117</v>
      </c>
    </row>
    <row r="60" spans="1:22" x14ac:dyDescent="0.35">
      <c r="A60" s="81" t="s">
        <v>31</v>
      </c>
      <c r="B60" s="82" t="s">
        <v>333</v>
      </c>
      <c r="C60" s="83" t="s">
        <v>141</v>
      </c>
      <c r="D60" s="83" t="s">
        <v>334</v>
      </c>
      <c r="E60" s="84">
        <v>43916</v>
      </c>
      <c r="F60" s="85">
        <v>799066.29</v>
      </c>
      <c r="G60" s="85">
        <v>1070.18</v>
      </c>
      <c r="H60" s="85">
        <v>654417.81999999995</v>
      </c>
      <c r="I60" s="85">
        <v>-144648.47</v>
      </c>
      <c r="J60" s="86">
        <v>96</v>
      </c>
      <c r="K60" s="86">
        <v>72</v>
      </c>
      <c r="L60" s="86">
        <v>0</v>
      </c>
      <c r="M60" s="99">
        <f>Table_OTOB_YTD[[#This Row],[CHARGED DAYS]]-Table_OTOB_YTD[[#This Row],[CONTRACT DAYS]]</f>
        <v>-24</v>
      </c>
      <c r="N60" s="87" t="s">
        <v>250</v>
      </c>
      <c r="O60" s="87" t="s">
        <v>132</v>
      </c>
      <c r="P60" s="88">
        <v>43647</v>
      </c>
      <c r="Q6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0" s="84" t="s">
        <v>16</v>
      </c>
      <c r="S60" s="84" t="s">
        <v>16</v>
      </c>
      <c r="T60" s="88" t="s">
        <v>16</v>
      </c>
      <c r="U60" s="88" t="s">
        <v>215</v>
      </c>
      <c r="V60" s="80" t="s">
        <v>117</v>
      </c>
    </row>
    <row r="61" spans="1:22" x14ac:dyDescent="0.35">
      <c r="A61" s="81" t="s">
        <v>26</v>
      </c>
      <c r="B61" s="82" t="s">
        <v>335</v>
      </c>
      <c r="C61" s="83" t="s">
        <v>178</v>
      </c>
      <c r="D61" s="83" t="s">
        <v>42</v>
      </c>
      <c r="E61" s="84">
        <v>43917</v>
      </c>
      <c r="F61" s="85">
        <v>37466722.18</v>
      </c>
      <c r="G61" s="85">
        <v>6830365.5899999999</v>
      </c>
      <c r="H61" s="85">
        <v>45726585.82</v>
      </c>
      <c r="I61" s="85">
        <v>8259863.6399999997</v>
      </c>
      <c r="J61" s="86">
        <v>750</v>
      </c>
      <c r="K61" s="86">
        <v>977</v>
      </c>
      <c r="L61" s="86">
        <v>228</v>
      </c>
      <c r="M61" s="99">
        <f>Table_OTOB_YTD[[#This Row],[CHARGED DAYS]]-Table_OTOB_YTD[[#This Row],[CONTRACT DAYS]]</f>
        <v>227</v>
      </c>
      <c r="N61" s="87" t="s">
        <v>250</v>
      </c>
      <c r="O61" s="87" t="s">
        <v>132</v>
      </c>
      <c r="P61" s="88">
        <v>43647</v>
      </c>
      <c r="Q6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1" s="84" t="s">
        <v>12</v>
      </c>
      <c r="S61" s="84" t="s">
        <v>16</v>
      </c>
      <c r="T61" s="88" t="s">
        <v>12</v>
      </c>
      <c r="U61" s="88" t="s">
        <v>216</v>
      </c>
      <c r="V61" s="80" t="s">
        <v>117</v>
      </c>
    </row>
    <row r="62" spans="1:22" x14ac:dyDescent="0.35">
      <c r="A62" s="81" t="s">
        <v>52</v>
      </c>
      <c r="B62" s="82" t="s">
        <v>336</v>
      </c>
      <c r="C62" s="83" t="s">
        <v>55</v>
      </c>
      <c r="D62" s="83" t="s">
        <v>119</v>
      </c>
      <c r="E62" s="84">
        <v>43917</v>
      </c>
      <c r="F62" s="85">
        <v>355044</v>
      </c>
      <c r="G62" s="85">
        <v>0</v>
      </c>
      <c r="H62" s="85">
        <v>354650.4</v>
      </c>
      <c r="I62" s="85">
        <v>-393.6</v>
      </c>
      <c r="J62" s="86">
        <v>58</v>
      </c>
      <c r="K62" s="86">
        <v>43</v>
      </c>
      <c r="L62" s="86">
        <v>0</v>
      </c>
      <c r="M62" s="99">
        <f>Table_OTOB_YTD[[#This Row],[CHARGED DAYS]]-Table_OTOB_YTD[[#This Row],[CONTRACT DAYS]]</f>
        <v>-15</v>
      </c>
      <c r="N62" s="87" t="s">
        <v>250</v>
      </c>
      <c r="O62" s="87" t="s">
        <v>132</v>
      </c>
      <c r="P62" s="88">
        <v>43647</v>
      </c>
      <c r="Q6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2" s="84" t="s">
        <v>16</v>
      </c>
      <c r="S62" s="84" t="s">
        <v>16</v>
      </c>
      <c r="T62" s="88" t="s">
        <v>16</v>
      </c>
      <c r="U62" s="88" t="s">
        <v>215</v>
      </c>
      <c r="V62" s="80" t="s">
        <v>117</v>
      </c>
    </row>
    <row r="63" spans="1:22" x14ac:dyDescent="0.35">
      <c r="A63" s="81" t="s">
        <v>73</v>
      </c>
      <c r="B63" s="82" t="s">
        <v>337</v>
      </c>
      <c r="C63" s="83" t="s">
        <v>152</v>
      </c>
      <c r="D63" s="83" t="s">
        <v>338</v>
      </c>
      <c r="E63" s="84">
        <v>43920</v>
      </c>
      <c r="F63" s="85">
        <v>598519</v>
      </c>
      <c r="G63" s="85">
        <v>0</v>
      </c>
      <c r="H63" s="85">
        <v>594079.25</v>
      </c>
      <c r="I63" s="85">
        <v>-4439.75</v>
      </c>
      <c r="J63" s="86">
        <v>80</v>
      </c>
      <c r="K63" s="86">
        <v>49</v>
      </c>
      <c r="L63" s="86">
        <v>0</v>
      </c>
      <c r="M63" s="99">
        <f>Table_OTOB_YTD[[#This Row],[CHARGED DAYS]]-Table_OTOB_YTD[[#This Row],[CONTRACT DAYS]]</f>
        <v>-31</v>
      </c>
      <c r="N63" s="87" t="s">
        <v>250</v>
      </c>
      <c r="O63" s="87" t="s">
        <v>132</v>
      </c>
      <c r="P63" s="88">
        <v>43647</v>
      </c>
      <c r="Q6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3" s="84" t="s">
        <v>16</v>
      </c>
      <c r="S63" s="84" t="s">
        <v>16</v>
      </c>
      <c r="T63" s="88" t="s">
        <v>16</v>
      </c>
      <c r="U63" s="88" t="s">
        <v>215</v>
      </c>
      <c r="V63" s="80" t="s">
        <v>117</v>
      </c>
    </row>
    <row r="64" spans="1:22" x14ac:dyDescent="0.35">
      <c r="A64" s="81" t="s">
        <v>73</v>
      </c>
      <c r="B64" s="82" t="s">
        <v>339</v>
      </c>
      <c r="C64" s="83" t="s">
        <v>340</v>
      </c>
      <c r="D64" s="83" t="s">
        <v>341</v>
      </c>
      <c r="E64" s="84">
        <v>43920</v>
      </c>
      <c r="F64" s="85">
        <v>11998398.689999999</v>
      </c>
      <c r="G64" s="85">
        <v>2987821.05</v>
      </c>
      <c r="H64" s="85">
        <v>16151748.470000001</v>
      </c>
      <c r="I64" s="85">
        <v>4153349.78</v>
      </c>
      <c r="J64" s="86">
        <v>204</v>
      </c>
      <c r="K64" s="86">
        <v>261</v>
      </c>
      <c r="L64" s="86">
        <v>57</v>
      </c>
      <c r="M64" s="99">
        <f>Table_OTOB_YTD[[#This Row],[CHARGED DAYS]]-Table_OTOB_YTD[[#This Row],[CONTRACT DAYS]]</f>
        <v>57</v>
      </c>
      <c r="N64" s="87" t="s">
        <v>250</v>
      </c>
      <c r="O64" s="87" t="s">
        <v>132</v>
      </c>
      <c r="P64" s="88">
        <v>43647</v>
      </c>
      <c r="Q6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4" s="84" t="s">
        <v>16</v>
      </c>
      <c r="S64" s="84" t="s">
        <v>16</v>
      </c>
      <c r="T64" s="88" t="s">
        <v>16</v>
      </c>
      <c r="U64" s="88" t="s">
        <v>215</v>
      </c>
      <c r="V64" s="80" t="s">
        <v>117</v>
      </c>
    </row>
    <row r="65" spans="1:22" x14ac:dyDescent="0.35">
      <c r="A65" s="81" t="s">
        <v>73</v>
      </c>
      <c r="B65" s="82" t="s">
        <v>342</v>
      </c>
      <c r="C65" s="83" t="s">
        <v>74</v>
      </c>
      <c r="D65" s="83" t="s">
        <v>18</v>
      </c>
      <c r="E65" s="84">
        <v>43920</v>
      </c>
      <c r="F65" s="85">
        <v>395738.21</v>
      </c>
      <c r="G65" s="85">
        <v>-1405</v>
      </c>
      <c r="H65" s="85">
        <v>382471.28</v>
      </c>
      <c r="I65" s="85">
        <v>-13266.93</v>
      </c>
      <c r="J65" s="86">
        <v>47</v>
      </c>
      <c r="K65" s="86">
        <v>46</v>
      </c>
      <c r="L65" s="86">
        <v>0</v>
      </c>
      <c r="M65" s="99">
        <f>Table_OTOB_YTD[[#This Row],[CHARGED DAYS]]-Table_OTOB_YTD[[#This Row],[CONTRACT DAYS]]</f>
        <v>-1</v>
      </c>
      <c r="N65" s="87" t="s">
        <v>250</v>
      </c>
      <c r="O65" s="87" t="s">
        <v>132</v>
      </c>
      <c r="P65" s="88">
        <v>43647</v>
      </c>
      <c r="Q6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5" s="84" t="s">
        <v>16</v>
      </c>
      <c r="S65" s="84" t="s">
        <v>16</v>
      </c>
      <c r="T65" s="88" t="s">
        <v>12</v>
      </c>
      <c r="U65" s="88" t="s">
        <v>215</v>
      </c>
      <c r="V65" s="80" t="s">
        <v>117</v>
      </c>
    </row>
    <row r="66" spans="1:22" x14ac:dyDescent="0.35">
      <c r="A66" s="81" t="s">
        <v>24</v>
      </c>
      <c r="B66" s="82" t="s">
        <v>343</v>
      </c>
      <c r="C66" s="83" t="s">
        <v>37</v>
      </c>
      <c r="D66" s="83" t="s">
        <v>15</v>
      </c>
      <c r="E66" s="84">
        <v>43921</v>
      </c>
      <c r="F66" s="85">
        <v>3571166.5300000003</v>
      </c>
      <c r="G66" s="85">
        <v>104599.24</v>
      </c>
      <c r="H66" s="85">
        <v>4183032.87</v>
      </c>
      <c r="I66" s="85">
        <v>611866.34</v>
      </c>
      <c r="J66" s="86">
        <v>45</v>
      </c>
      <c r="K66" s="86">
        <v>60</v>
      </c>
      <c r="L66" s="86">
        <v>26</v>
      </c>
      <c r="M66" s="99">
        <f>Table_OTOB_YTD[[#This Row],[CHARGED DAYS]]-Table_OTOB_YTD[[#This Row],[CONTRACT DAYS]]</f>
        <v>15</v>
      </c>
      <c r="N66" s="87" t="s">
        <v>250</v>
      </c>
      <c r="O66" s="87" t="s">
        <v>132</v>
      </c>
      <c r="P66" s="88">
        <v>43647</v>
      </c>
      <c r="Q6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6" s="84" t="s">
        <v>16</v>
      </c>
      <c r="S66" s="84" t="s">
        <v>16</v>
      </c>
      <c r="T66" s="88" t="s">
        <v>12</v>
      </c>
      <c r="U66" s="88" t="s">
        <v>215</v>
      </c>
      <c r="V66" s="80" t="s">
        <v>117</v>
      </c>
    </row>
    <row r="67" spans="1:22" x14ac:dyDescent="0.35">
      <c r="A67" s="81" t="s">
        <v>49</v>
      </c>
      <c r="B67" s="82" t="s">
        <v>344</v>
      </c>
      <c r="C67" s="83" t="s">
        <v>50</v>
      </c>
      <c r="D67" s="83" t="s">
        <v>84</v>
      </c>
      <c r="E67" s="84">
        <v>43924</v>
      </c>
      <c r="F67" s="85">
        <v>2240983.0499999998</v>
      </c>
      <c r="G67" s="85">
        <v>94126.430000000008</v>
      </c>
      <c r="H67" s="85">
        <v>2410493.13</v>
      </c>
      <c r="I67" s="85">
        <v>169510.08</v>
      </c>
      <c r="J67" s="86">
        <v>147</v>
      </c>
      <c r="K67" s="86">
        <v>226</v>
      </c>
      <c r="L67" s="86">
        <v>9</v>
      </c>
      <c r="M67" s="99">
        <f>Table_OTOB_YTD[[#This Row],[CHARGED DAYS]]-Table_OTOB_YTD[[#This Row],[CONTRACT DAYS]]</f>
        <v>79</v>
      </c>
      <c r="N67" s="87" t="s">
        <v>345</v>
      </c>
      <c r="O67" s="87" t="s">
        <v>133</v>
      </c>
      <c r="P67" s="88">
        <v>43647</v>
      </c>
      <c r="Q6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7" s="84" t="s">
        <v>16</v>
      </c>
      <c r="S67" s="84" t="s">
        <v>16</v>
      </c>
      <c r="T67" s="88" t="s">
        <v>16</v>
      </c>
      <c r="U67" s="88" t="s">
        <v>215</v>
      </c>
      <c r="V67" s="80" t="s">
        <v>117</v>
      </c>
    </row>
    <row r="68" spans="1:22" x14ac:dyDescent="0.35">
      <c r="A68" s="81" t="s">
        <v>72</v>
      </c>
      <c r="B68" s="82" t="s">
        <v>346</v>
      </c>
      <c r="C68" s="83" t="s">
        <v>72</v>
      </c>
      <c r="D68" s="83" t="s">
        <v>18</v>
      </c>
      <c r="E68" s="84">
        <v>43924</v>
      </c>
      <c r="F68" s="85">
        <v>277650</v>
      </c>
      <c r="G68" s="85">
        <v>0</v>
      </c>
      <c r="H68" s="85">
        <v>281591</v>
      </c>
      <c r="I68" s="85">
        <v>3941</v>
      </c>
      <c r="J68" s="86">
        <v>75</v>
      </c>
      <c r="K68" s="86">
        <v>70</v>
      </c>
      <c r="L68" s="86">
        <v>0</v>
      </c>
      <c r="M68" s="99">
        <f>Table_OTOB_YTD[[#This Row],[CHARGED DAYS]]-Table_OTOB_YTD[[#This Row],[CONTRACT DAYS]]</f>
        <v>-5</v>
      </c>
      <c r="N68" s="87" t="s">
        <v>345</v>
      </c>
      <c r="O68" s="87" t="s">
        <v>133</v>
      </c>
      <c r="P68" s="88">
        <v>43647</v>
      </c>
      <c r="Q6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8" s="84" t="s">
        <v>16</v>
      </c>
      <c r="S68" s="84" t="s">
        <v>16</v>
      </c>
      <c r="T68" s="88" t="s">
        <v>16</v>
      </c>
      <c r="U68" s="88" t="s">
        <v>215</v>
      </c>
      <c r="V68" s="80" t="s">
        <v>117</v>
      </c>
    </row>
    <row r="69" spans="1:22" x14ac:dyDescent="0.35">
      <c r="A69" s="81" t="s">
        <v>38</v>
      </c>
      <c r="B69" s="82" t="s">
        <v>347</v>
      </c>
      <c r="C69" s="83" t="s">
        <v>176</v>
      </c>
      <c r="D69" s="83" t="s">
        <v>230</v>
      </c>
      <c r="E69" s="84">
        <v>43924</v>
      </c>
      <c r="F69" s="85">
        <v>524560</v>
      </c>
      <c r="G69" s="85">
        <v>0</v>
      </c>
      <c r="H69" s="85">
        <v>585171.54</v>
      </c>
      <c r="I69" s="85">
        <v>60611.54</v>
      </c>
      <c r="J69" s="86">
        <v>68</v>
      </c>
      <c r="K69" s="86">
        <v>127</v>
      </c>
      <c r="L69" s="86">
        <v>0</v>
      </c>
      <c r="M69" s="99">
        <f>Table_OTOB_YTD[[#This Row],[CHARGED DAYS]]-Table_OTOB_YTD[[#This Row],[CONTRACT DAYS]]</f>
        <v>59</v>
      </c>
      <c r="N69" s="87" t="s">
        <v>345</v>
      </c>
      <c r="O69" s="87" t="s">
        <v>133</v>
      </c>
      <c r="P69" s="88">
        <v>43647</v>
      </c>
      <c r="Q6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69" s="84" t="s">
        <v>16</v>
      </c>
      <c r="S69" s="84" t="s">
        <v>16</v>
      </c>
      <c r="T69" s="88" t="s">
        <v>16</v>
      </c>
      <c r="U69" s="88" t="s">
        <v>215</v>
      </c>
      <c r="V69" s="80" t="s">
        <v>117</v>
      </c>
    </row>
    <row r="70" spans="1:22" x14ac:dyDescent="0.35">
      <c r="A70" s="81" t="s">
        <v>182</v>
      </c>
      <c r="B70" s="82" t="s">
        <v>348</v>
      </c>
      <c r="C70" s="83" t="s">
        <v>182</v>
      </c>
      <c r="D70" s="83" t="s">
        <v>349</v>
      </c>
      <c r="E70" s="84">
        <v>43927</v>
      </c>
      <c r="F70" s="85">
        <v>735009.95000000007</v>
      </c>
      <c r="G70" s="85">
        <v>10500</v>
      </c>
      <c r="H70" s="85">
        <v>797860.84</v>
      </c>
      <c r="I70" s="85">
        <v>62850.89</v>
      </c>
      <c r="J70" s="86">
        <v>30</v>
      </c>
      <c r="K70" s="86">
        <v>30</v>
      </c>
      <c r="L70" s="86">
        <v>0</v>
      </c>
      <c r="M70" s="99">
        <f>Table_OTOB_YTD[[#This Row],[CHARGED DAYS]]-Table_OTOB_YTD[[#This Row],[CONTRACT DAYS]]</f>
        <v>0</v>
      </c>
      <c r="N70" s="87" t="s">
        <v>345</v>
      </c>
      <c r="O70" s="87" t="s">
        <v>133</v>
      </c>
      <c r="P70" s="88">
        <v>43647</v>
      </c>
      <c r="Q7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0" s="84" t="s">
        <v>16</v>
      </c>
      <c r="S70" s="84" t="s">
        <v>16</v>
      </c>
      <c r="T70" s="88" t="s">
        <v>16</v>
      </c>
      <c r="U70" s="88" t="s">
        <v>215</v>
      </c>
      <c r="V70" s="80" t="s">
        <v>117</v>
      </c>
    </row>
    <row r="71" spans="1:22" x14ac:dyDescent="0.35">
      <c r="A71" s="81" t="s">
        <v>31</v>
      </c>
      <c r="B71" s="82" t="s">
        <v>350</v>
      </c>
      <c r="C71" s="83" t="s">
        <v>141</v>
      </c>
      <c r="D71" s="83" t="s">
        <v>186</v>
      </c>
      <c r="E71" s="84">
        <v>43927</v>
      </c>
      <c r="F71" s="85">
        <v>3587845.3</v>
      </c>
      <c r="G71" s="85">
        <v>-376285.61</v>
      </c>
      <c r="H71" s="85">
        <v>3368330.67</v>
      </c>
      <c r="I71" s="85">
        <v>-219514.63</v>
      </c>
      <c r="J71" s="86">
        <v>58</v>
      </c>
      <c r="K71" s="86">
        <v>45</v>
      </c>
      <c r="L71" s="86">
        <v>0</v>
      </c>
      <c r="M71" s="99">
        <f>Table_OTOB_YTD[[#This Row],[CHARGED DAYS]]-Table_OTOB_YTD[[#This Row],[CONTRACT DAYS]]</f>
        <v>-13</v>
      </c>
      <c r="N71" s="87" t="s">
        <v>345</v>
      </c>
      <c r="O71" s="87" t="s">
        <v>133</v>
      </c>
      <c r="P71" s="88">
        <v>43647</v>
      </c>
      <c r="Q7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1" s="84" t="s">
        <v>16</v>
      </c>
      <c r="S71" s="84" t="s">
        <v>16</v>
      </c>
      <c r="T71" s="88" t="s">
        <v>16</v>
      </c>
      <c r="U71" s="88" t="s">
        <v>215</v>
      </c>
      <c r="V71" s="80" t="s">
        <v>117</v>
      </c>
    </row>
    <row r="72" spans="1:22" x14ac:dyDescent="0.35">
      <c r="A72" s="81" t="s">
        <v>73</v>
      </c>
      <c r="B72" s="82" t="s">
        <v>351</v>
      </c>
      <c r="C72" s="83" t="s">
        <v>140</v>
      </c>
      <c r="D72" s="83" t="s">
        <v>352</v>
      </c>
      <c r="E72" s="84">
        <v>43928</v>
      </c>
      <c r="F72" s="85">
        <v>6656389.8100000005</v>
      </c>
      <c r="G72" s="85">
        <v>771998.6</v>
      </c>
      <c r="H72" s="85">
        <v>7565863.71</v>
      </c>
      <c r="I72" s="85">
        <v>909473.9</v>
      </c>
      <c r="J72" s="86">
        <v>133</v>
      </c>
      <c r="K72" s="86">
        <v>137</v>
      </c>
      <c r="L72" s="86">
        <v>15</v>
      </c>
      <c r="M72" s="99">
        <f>Table_OTOB_YTD[[#This Row],[CHARGED DAYS]]-Table_OTOB_YTD[[#This Row],[CONTRACT DAYS]]</f>
        <v>4</v>
      </c>
      <c r="N72" s="87" t="s">
        <v>345</v>
      </c>
      <c r="O72" s="87" t="s">
        <v>133</v>
      </c>
      <c r="P72" s="88">
        <v>43647</v>
      </c>
      <c r="Q7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2" s="84" t="s">
        <v>16</v>
      </c>
      <c r="S72" s="84" t="s">
        <v>16</v>
      </c>
      <c r="T72" s="88" t="s">
        <v>16</v>
      </c>
      <c r="U72" s="88" t="s">
        <v>215</v>
      </c>
      <c r="V72" s="80" t="s">
        <v>117</v>
      </c>
    </row>
    <row r="73" spans="1:22" x14ac:dyDescent="0.35">
      <c r="A73" s="81" t="s">
        <v>13</v>
      </c>
      <c r="B73" s="82" t="s">
        <v>353</v>
      </c>
      <c r="C73" s="83" t="s">
        <v>165</v>
      </c>
      <c r="D73" s="83" t="s">
        <v>354</v>
      </c>
      <c r="E73" s="84">
        <v>43929</v>
      </c>
      <c r="F73" s="85">
        <v>1025322.11</v>
      </c>
      <c r="G73" s="85">
        <v>-16500.59</v>
      </c>
      <c r="H73" s="85">
        <v>949610.33</v>
      </c>
      <c r="I73" s="85">
        <v>-75711.78</v>
      </c>
      <c r="J73" s="86">
        <v>26</v>
      </c>
      <c r="K73" s="86">
        <v>26</v>
      </c>
      <c r="L73" s="86">
        <v>0</v>
      </c>
      <c r="M73" s="99">
        <f>Table_OTOB_YTD[[#This Row],[CHARGED DAYS]]-Table_OTOB_YTD[[#This Row],[CONTRACT DAYS]]</f>
        <v>0</v>
      </c>
      <c r="N73" s="87" t="s">
        <v>345</v>
      </c>
      <c r="O73" s="87" t="s">
        <v>133</v>
      </c>
      <c r="P73" s="88">
        <v>43647</v>
      </c>
      <c r="Q7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3" s="84" t="s">
        <v>16</v>
      </c>
      <c r="S73" s="84" t="s">
        <v>16</v>
      </c>
      <c r="T73" s="88" t="s">
        <v>16</v>
      </c>
      <c r="U73" s="88" t="s">
        <v>215</v>
      </c>
      <c r="V73" s="80" t="s">
        <v>117</v>
      </c>
    </row>
    <row r="74" spans="1:22" x14ac:dyDescent="0.35">
      <c r="A74" s="81" t="s">
        <v>26</v>
      </c>
      <c r="B74" s="82" t="s">
        <v>355</v>
      </c>
      <c r="C74" s="83" t="s">
        <v>27</v>
      </c>
      <c r="D74" s="83" t="s">
        <v>221</v>
      </c>
      <c r="E74" s="84">
        <v>43929</v>
      </c>
      <c r="F74" s="85">
        <v>2694785.55</v>
      </c>
      <c r="G74" s="85">
        <v>-242.49</v>
      </c>
      <c r="H74" s="85">
        <v>2646750.37</v>
      </c>
      <c r="I74" s="85">
        <v>-48035.18</v>
      </c>
      <c r="J74" s="86">
        <v>378</v>
      </c>
      <c r="K74" s="86">
        <v>528</v>
      </c>
      <c r="L74" s="86">
        <v>0</v>
      </c>
      <c r="M74" s="99">
        <f>Table_OTOB_YTD[[#This Row],[CHARGED DAYS]]-Table_OTOB_YTD[[#This Row],[CONTRACT DAYS]]</f>
        <v>150</v>
      </c>
      <c r="N74" s="87" t="s">
        <v>345</v>
      </c>
      <c r="O74" s="87" t="s">
        <v>133</v>
      </c>
      <c r="P74" s="88">
        <v>43647</v>
      </c>
      <c r="Q7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4" s="84" t="s">
        <v>16</v>
      </c>
      <c r="S74" s="84" t="s">
        <v>16</v>
      </c>
      <c r="T74" s="88" t="s">
        <v>16</v>
      </c>
      <c r="U74" s="88" t="s">
        <v>215</v>
      </c>
      <c r="V74" s="80" t="s">
        <v>117</v>
      </c>
    </row>
    <row r="75" spans="1:22" x14ac:dyDescent="0.35">
      <c r="A75" s="81" t="s">
        <v>24</v>
      </c>
      <c r="B75" s="82" t="s">
        <v>356</v>
      </c>
      <c r="C75" s="83" t="s">
        <v>37</v>
      </c>
      <c r="D75" s="83" t="s">
        <v>66</v>
      </c>
      <c r="E75" s="84">
        <v>43929</v>
      </c>
      <c r="F75" s="85">
        <v>123628672.31999999</v>
      </c>
      <c r="G75" s="85">
        <v>11593829.42</v>
      </c>
      <c r="H75" s="85">
        <v>136792574.08000001</v>
      </c>
      <c r="I75" s="85">
        <v>13163901.76</v>
      </c>
      <c r="J75" s="86">
        <v>1166</v>
      </c>
      <c r="K75" s="86">
        <v>2022</v>
      </c>
      <c r="L75" s="86">
        <v>856</v>
      </c>
      <c r="M75" s="99">
        <f>Table_OTOB_YTD[[#This Row],[CHARGED DAYS]]-Table_OTOB_YTD[[#This Row],[CONTRACT DAYS]]</f>
        <v>856</v>
      </c>
      <c r="N75" s="87" t="s">
        <v>345</v>
      </c>
      <c r="O75" s="87" t="s">
        <v>133</v>
      </c>
      <c r="P75" s="88">
        <v>43647</v>
      </c>
      <c r="Q7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5" s="84" t="s">
        <v>12</v>
      </c>
      <c r="S75" s="84" t="s">
        <v>16</v>
      </c>
      <c r="T75" s="88" t="s">
        <v>16</v>
      </c>
      <c r="U75" s="88" t="s">
        <v>217</v>
      </c>
      <c r="V75" s="80" t="s">
        <v>117</v>
      </c>
    </row>
    <row r="76" spans="1:22" x14ac:dyDescent="0.35">
      <c r="A76" s="81" t="s">
        <v>33</v>
      </c>
      <c r="B76" s="82" t="s">
        <v>357</v>
      </c>
      <c r="C76" s="83" t="s">
        <v>34</v>
      </c>
      <c r="D76" s="83" t="s">
        <v>64</v>
      </c>
      <c r="E76" s="84">
        <v>43930</v>
      </c>
      <c r="F76" s="85">
        <v>542727.5</v>
      </c>
      <c r="G76" s="85">
        <v>-8939.5</v>
      </c>
      <c r="H76" s="85">
        <v>556166.6</v>
      </c>
      <c r="I76" s="85">
        <v>13439.1</v>
      </c>
      <c r="J76" s="86">
        <v>59</v>
      </c>
      <c r="K76" s="86">
        <v>49</v>
      </c>
      <c r="L76" s="86">
        <v>1</v>
      </c>
      <c r="M76" s="99">
        <f>Table_OTOB_YTD[[#This Row],[CHARGED DAYS]]-Table_OTOB_YTD[[#This Row],[CONTRACT DAYS]]</f>
        <v>-10</v>
      </c>
      <c r="N76" s="87" t="s">
        <v>345</v>
      </c>
      <c r="O76" s="87" t="s">
        <v>133</v>
      </c>
      <c r="P76" s="88">
        <v>43647</v>
      </c>
      <c r="Q7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6" s="84" t="s">
        <v>16</v>
      </c>
      <c r="S76" s="84" t="s">
        <v>16</v>
      </c>
      <c r="T76" s="88" t="s">
        <v>16</v>
      </c>
      <c r="U76" s="88" t="s">
        <v>215</v>
      </c>
      <c r="V76" s="80" t="s">
        <v>117</v>
      </c>
    </row>
    <row r="77" spans="1:22" x14ac:dyDescent="0.35">
      <c r="A77" s="81" t="s">
        <v>33</v>
      </c>
      <c r="B77" s="82" t="s">
        <v>358</v>
      </c>
      <c r="C77" s="83" t="s">
        <v>226</v>
      </c>
      <c r="D77" s="83" t="s">
        <v>359</v>
      </c>
      <c r="E77" s="84">
        <v>43930</v>
      </c>
      <c r="F77" s="85">
        <v>5289098.26</v>
      </c>
      <c r="G77" s="85">
        <v>-37362.090000000004</v>
      </c>
      <c r="H77" s="85">
        <v>5297225.03</v>
      </c>
      <c r="I77" s="85">
        <v>8126.77</v>
      </c>
      <c r="J77" s="86">
        <v>107</v>
      </c>
      <c r="K77" s="86">
        <v>127</v>
      </c>
      <c r="L77" s="86">
        <v>31</v>
      </c>
      <c r="M77" s="99">
        <f>Table_OTOB_YTD[[#This Row],[CHARGED DAYS]]-Table_OTOB_YTD[[#This Row],[CONTRACT DAYS]]</f>
        <v>20</v>
      </c>
      <c r="N77" s="87" t="s">
        <v>345</v>
      </c>
      <c r="O77" s="87" t="s">
        <v>133</v>
      </c>
      <c r="P77" s="88">
        <v>43647</v>
      </c>
      <c r="Q7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7" s="84" t="s">
        <v>16</v>
      </c>
      <c r="S77" s="84" t="s">
        <v>16</v>
      </c>
      <c r="T77" s="88" t="s">
        <v>16</v>
      </c>
      <c r="U77" s="88" t="s">
        <v>215</v>
      </c>
      <c r="V77" s="80" t="s">
        <v>117</v>
      </c>
    </row>
    <row r="78" spans="1:22" x14ac:dyDescent="0.35">
      <c r="A78" s="81" t="s">
        <v>36</v>
      </c>
      <c r="B78" s="82" t="s">
        <v>360</v>
      </c>
      <c r="C78" s="83" t="s">
        <v>61</v>
      </c>
      <c r="D78" s="83" t="s">
        <v>361</v>
      </c>
      <c r="E78" s="84">
        <v>43931</v>
      </c>
      <c r="F78" s="85">
        <v>4427442.75</v>
      </c>
      <c r="G78" s="85">
        <v>47231.57</v>
      </c>
      <c r="H78" s="85">
        <v>4565243.49</v>
      </c>
      <c r="I78" s="85">
        <v>137800.74</v>
      </c>
      <c r="J78" s="86">
        <v>200</v>
      </c>
      <c r="K78" s="86">
        <v>209</v>
      </c>
      <c r="L78" s="86">
        <v>9</v>
      </c>
      <c r="M78" s="99">
        <f>Table_OTOB_YTD[[#This Row],[CHARGED DAYS]]-Table_OTOB_YTD[[#This Row],[CONTRACT DAYS]]</f>
        <v>9</v>
      </c>
      <c r="N78" s="87" t="s">
        <v>345</v>
      </c>
      <c r="O78" s="87" t="s">
        <v>133</v>
      </c>
      <c r="P78" s="88">
        <v>43647</v>
      </c>
      <c r="Q7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8" s="84" t="s">
        <v>16</v>
      </c>
      <c r="S78" s="84" t="s">
        <v>16</v>
      </c>
      <c r="T78" s="88" t="s">
        <v>16</v>
      </c>
      <c r="U78" s="88" t="s">
        <v>215</v>
      </c>
      <c r="V78" s="80" t="s">
        <v>117</v>
      </c>
    </row>
    <row r="79" spans="1:22" x14ac:dyDescent="0.35">
      <c r="A79" s="81" t="s">
        <v>38</v>
      </c>
      <c r="B79" s="82" t="s">
        <v>362</v>
      </c>
      <c r="C79" s="83" t="s">
        <v>363</v>
      </c>
      <c r="D79" s="83" t="s">
        <v>77</v>
      </c>
      <c r="E79" s="84">
        <v>43931</v>
      </c>
      <c r="F79" s="85">
        <v>5938095.1500000004</v>
      </c>
      <c r="G79" s="85">
        <v>2091922.28</v>
      </c>
      <c r="H79" s="85">
        <v>7749757.4800000004</v>
      </c>
      <c r="I79" s="85">
        <v>1811662.33</v>
      </c>
      <c r="J79" s="86">
        <v>197</v>
      </c>
      <c r="K79" s="86">
        <v>346</v>
      </c>
      <c r="L79" s="86">
        <v>54</v>
      </c>
      <c r="M79" s="99">
        <f>Table_OTOB_YTD[[#This Row],[CHARGED DAYS]]-Table_OTOB_YTD[[#This Row],[CONTRACT DAYS]]</f>
        <v>149</v>
      </c>
      <c r="N79" s="87" t="s">
        <v>345</v>
      </c>
      <c r="O79" s="87" t="s">
        <v>133</v>
      </c>
      <c r="P79" s="88">
        <v>43647</v>
      </c>
      <c r="Q7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79" s="84" t="s">
        <v>16</v>
      </c>
      <c r="S79" s="84" t="s">
        <v>16</v>
      </c>
      <c r="T79" s="88" t="s">
        <v>16</v>
      </c>
      <c r="U79" s="88" t="s">
        <v>215</v>
      </c>
      <c r="V79" s="80" t="s">
        <v>117</v>
      </c>
    </row>
    <row r="80" spans="1:22" x14ac:dyDescent="0.35">
      <c r="A80" s="81" t="s">
        <v>13</v>
      </c>
      <c r="B80" s="82" t="s">
        <v>364</v>
      </c>
      <c r="C80" s="83" t="s">
        <v>65</v>
      </c>
      <c r="D80" s="83" t="s">
        <v>204</v>
      </c>
      <c r="E80" s="84">
        <v>43934</v>
      </c>
      <c r="F80" s="85">
        <v>2265980.6800000002</v>
      </c>
      <c r="G80" s="85">
        <v>32915.47</v>
      </c>
      <c r="H80" s="85">
        <v>2649294.9900000002</v>
      </c>
      <c r="I80" s="85">
        <v>383314.31</v>
      </c>
      <c r="J80" s="86">
        <v>48</v>
      </c>
      <c r="K80" s="86">
        <v>49</v>
      </c>
      <c r="L80" s="86">
        <v>0</v>
      </c>
      <c r="M80" s="99">
        <f>Table_OTOB_YTD[[#This Row],[CHARGED DAYS]]-Table_OTOB_YTD[[#This Row],[CONTRACT DAYS]]</f>
        <v>1</v>
      </c>
      <c r="N80" s="87" t="s">
        <v>345</v>
      </c>
      <c r="O80" s="87" t="s">
        <v>133</v>
      </c>
      <c r="P80" s="88">
        <v>43647</v>
      </c>
      <c r="Q8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0" s="84" t="s">
        <v>16</v>
      </c>
      <c r="S80" s="84" t="s">
        <v>16</v>
      </c>
      <c r="T80" s="88" t="s">
        <v>12</v>
      </c>
      <c r="U80" s="88" t="s">
        <v>215</v>
      </c>
      <c r="V80" s="80" t="s">
        <v>117</v>
      </c>
    </row>
    <row r="81" spans="1:22" x14ac:dyDescent="0.35">
      <c r="A81" s="81" t="s">
        <v>13</v>
      </c>
      <c r="B81" s="82" t="s">
        <v>365</v>
      </c>
      <c r="C81" s="83" t="s">
        <v>65</v>
      </c>
      <c r="D81" s="83" t="s">
        <v>237</v>
      </c>
      <c r="E81" s="84">
        <v>43934</v>
      </c>
      <c r="F81" s="85">
        <v>737000</v>
      </c>
      <c r="G81" s="85">
        <v>0</v>
      </c>
      <c r="H81" s="85">
        <v>723286.8</v>
      </c>
      <c r="I81" s="85">
        <v>-13713.2</v>
      </c>
      <c r="J81" s="86">
        <v>120</v>
      </c>
      <c r="K81" s="86">
        <v>38</v>
      </c>
      <c r="L81" s="86">
        <v>0</v>
      </c>
      <c r="M81" s="99">
        <f>Table_OTOB_YTD[[#This Row],[CHARGED DAYS]]-Table_OTOB_YTD[[#This Row],[CONTRACT DAYS]]</f>
        <v>-82</v>
      </c>
      <c r="N81" s="87" t="s">
        <v>345</v>
      </c>
      <c r="O81" s="87" t="s">
        <v>133</v>
      </c>
      <c r="P81" s="88">
        <v>43647</v>
      </c>
      <c r="Q8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1" s="84" t="s">
        <v>16</v>
      </c>
      <c r="S81" s="84" t="s">
        <v>16</v>
      </c>
      <c r="T81" s="88" t="s">
        <v>16</v>
      </c>
      <c r="U81" s="88" t="s">
        <v>215</v>
      </c>
      <c r="V81" s="80" t="s">
        <v>117</v>
      </c>
    </row>
    <row r="82" spans="1:22" x14ac:dyDescent="0.35">
      <c r="A82" s="81" t="s">
        <v>29</v>
      </c>
      <c r="B82" s="82" t="s">
        <v>366</v>
      </c>
      <c r="C82" s="83" t="s">
        <v>30</v>
      </c>
      <c r="D82" s="83" t="s">
        <v>367</v>
      </c>
      <c r="E82" s="84">
        <v>43934</v>
      </c>
      <c r="F82" s="85">
        <v>2213165.86</v>
      </c>
      <c r="G82" s="85">
        <v>5200.32</v>
      </c>
      <c r="H82" s="85">
        <v>1932999.04</v>
      </c>
      <c r="I82" s="85">
        <v>-280166.82</v>
      </c>
      <c r="J82" s="86">
        <v>102</v>
      </c>
      <c r="K82" s="86">
        <v>78</v>
      </c>
      <c r="L82" s="86">
        <v>0</v>
      </c>
      <c r="M82" s="99">
        <f>Table_OTOB_YTD[[#This Row],[CHARGED DAYS]]-Table_OTOB_YTD[[#This Row],[CONTRACT DAYS]]</f>
        <v>-24</v>
      </c>
      <c r="N82" s="87" t="s">
        <v>345</v>
      </c>
      <c r="O82" s="87" t="s">
        <v>133</v>
      </c>
      <c r="P82" s="88">
        <v>43647</v>
      </c>
      <c r="Q8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2" s="84" t="s">
        <v>16</v>
      </c>
      <c r="S82" s="84" t="s">
        <v>16</v>
      </c>
      <c r="T82" s="88" t="s">
        <v>16</v>
      </c>
      <c r="U82" s="88" t="s">
        <v>215</v>
      </c>
      <c r="V82" s="80" t="s">
        <v>117</v>
      </c>
    </row>
    <row r="83" spans="1:22" x14ac:dyDescent="0.35">
      <c r="A83" s="81" t="s">
        <v>29</v>
      </c>
      <c r="B83" s="82" t="s">
        <v>368</v>
      </c>
      <c r="C83" s="83" t="s">
        <v>369</v>
      </c>
      <c r="D83" s="83" t="s">
        <v>370</v>
      </c>
      <c r="E83" s="84">
        <v>43934</v>
      </c>
      <c r="F83" s="85">
        <v>3087010.92</v>
      </c>
      <c r="G83" s="85">
        <v>361788.17</v>
      </c>
      <c r="H83" s="85">
        <v>3728054.89</v>
      </c>
      <c r="I83" s="85">
        <v>641043.97</v>
      </c>
      <c r="J83" s="86">
        <v>174</v>
      </c>
      <c r="K83" s="86">
        <v>165</v>
      </c>
      <c r="L83" s="86">
        <v>0</v>
      </c>
      <c r="M83" s="99">
        <f>Table_OTOB_YTD[[#This Row],[CHARGED DAYS]]-Table_OTOB_YTD[[#This Row],[CONTRACT DAYS]]</f>
        <v>-9</v>
      </c>
      <c r="N83" s="87" t="s">
        <v>345</v>
      </c>
      <c r="O83" s="87" t="s">
        <v>133</v>
      </c>
      <c r="P83" s="88">
        <v>43647</v>
      </c>
      <c r="Q8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3" s="84" t="s">
        <v>16</v>
      </c>
      <c r="S83" s="84" t="s">
        <v>16</v>
      </c>
      <c r="T83" s="88" t="s">
        <v>16</v>
      </c>
      <c r="U83" s="88" t="s">
        <v>215</v>
      </c>
      <c r="V83" s="80" t="s">
        <v>117</v>
      </c>
    </row>
    <row r="84" spans="1:22" x14ac:dyDescent="0.35">
      <c r="A84" s="81" t="s">
        <v>28</v>
      </c>
      <c r="B84" s="82" t="s">
        <v>371</v>
      </c>
      <c r="C84" s="83" t="s">
        <v>75</v>
      </c>
      <c r="D84" s="83" t="s">
        <v>372</v>
      </c>
      <c r="E84" s="84">
        <v>43934</v>
      </c>
      <c r="F84" s="85">
        <v>2116624.3199999998</v>
      </c>
      <c r="G84" s="85">
        <v>-207557.04</v>
      </c>
      <c r="H84" s="85">
        <v>1976403.37</v>
      </c>
      <c r="I84" s="85">
        <v>-140220.95000000001</v>
      </c>
      <c r="J84" s="86">
        <v>128</v>
      </c>
      <c r="K84" s="86">
        <v>86</v>
      </c>
      <c r="L84" s="86">
        <v>0</v>
      </c>
      <c r="M84" s="99">
        <f>Table_OTOB_YTD[[#This Row],[CHARGED DAYS]]-Table_OTOB_YTD[[#This Row],[CONTRACT DAYS]]</f>
        <v>-42</v>
      </c>
      <c r="N84" s="87" t="s">
        <v>345</v>
      </c>
      <c r="O84" s="87" t="s">
        <v>133</v>
      </c>
      <c r="P84" s="88">
        <v>43647</v>
      </c>
      <c r="Q8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4" s="84" t="s">
        <v>16</v>
      </c>
      <c r="S84" s="84" t="s">
        <v>16</v>
      </c>
      <c r="T84" s="88" t="s">
        <v>12</v>
      </c>
      <c r="U84" s="88" t="s">
        <v>215</v>
      </c>
      <c r="V84" s="80" t="s">
        <v>117</v>
      </c>
    </row>
    <row r="85" spans="1:22" x14ac:dyDescent="0.35">
      <c r="A85" s="81" t="s">
        <v>148</v>
      </c>
      <c r="B85" s="82" t="s">
        <v>373</v>
      </c>
      <c r="C85" s="83" t="s">
        <v>374</v>
      </c>
      <c r="D85" s="83" t="s">
        <v>23</v>
      </c>
      <c r="E85" s="84">
        <v>43934</v>
      </c>
      <c r="F85" s="85">
        <v>5814758.8300000001</v>
      </c>
      <c r="G85" s="85">
        <v>956842.5</v>
      </c>
      <c r="H85" s="85">
        <v>6812948.0999999996</v>
      </c>
      <c r="I85" s="85">
        <v>998189.27</v>
      </c>
      <c r="J85" s="86">
        <v>265</v>
      </c>
      <c r="K85" s="86">
        <v>296</v>
      </c>
      <c r="L85" s="86">
        <v>38</v>
      </c>
      <c r="M85" s="99">
        <f>Table_OTOB_YTD[[#This Row],[CHARGED DAYS]]-Table_OTOB_YTD[[#This Row],[CONTRACT DAYS]]</f>
        <v>31</v>
      </c>
      <c r="N85" s="87" t="s">
        <v>345</v>
      </c>
      <c r="O85" s="87" t="s">
        <v>133</v>
      </c>
      <c r="P85" s="88">
        <v>43647</v>
      </c>
      <c r="Q8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5" s="84" t="s">
        <v>16</v>
      </c>
      <c r="S85" s="84" t="s">
        <v>16</v>
      </c>
      <c r="T85" s="88" t="s">
        <v>16</v>
      </c>
      <c r="U85" s="88" t="s">
        <v>215</v>
      </c>
      <c r="V85" s="80" t="s">
        <v>117</v>
      </c>
    </row>
    <row r="86" spans="1:22" x14ac:dyDescent="0.35">
      <c r="A86" s="81" t="s">
        <v>19</v>
      </c>
      <c r="B86" s="82" t="s">
        <v>375</v>
      </c>
      <c r="C86" s="83" t="s">
        <v>209</v>
      </c>
      <c r="D86" s="83" t="s">
        <v>20</v>
      </c>
      <c r="E86" s="84">
        <v>43934</v>
      </c>
      <c r="F86" s="85">
        <v>441100.21</v>
      </c>
      <c r="G86" s="85">
        <v>0</v>
      </c>
      <c r="H86" s="85">
        <v>443336.97</v>
      </c>
      <c r="I86" s="85">
        <v>2236.7600000000002</v>
      </c>
      <c r="J86" s="86">
        <v>75</v>
      </c>
      <c r="K86" s="86">
        <v>75</v>
      </c>
      <c r="L86" s="86">
        <v>0</v>
      </c>
      <c r="M86" s="99">
        <f>Table_OTOB_YTD[[#This Row],[CHARGED DAYS]]-Table_OTOB_YTD[[#This Row],[CONTRACT DAYS]]</f>
        <v>0</v>
      </c>
      <c r="N86" s="87" t="s">
        <v>345</v>
      </c>
      <c r="O86" s="87" t="s">
        <v>133</v>
      </c>
      <c r="P86" s="88">
        <v>43647</v>
      </c>
      <c r="Q8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6" s="84" t="s">
        <v>16</v>
      </c>
      <c r="S86" s="84" t="s">
        <v>16</v>
      </c>
      <c r="T86" s="88" t="s">
        <v>16</v>
      </c>
      <c r="U86" s="88" t="s">
        <v>215</v>
      </c>
      <c r="V86" s="80" t="s">
        <v>117</v>
      </c>
    </row>
    <row r="87" spans="1:22" x14ac:dyDescent="0.35">
      <c r="A87" s="81" t="s">
        <v>19</v>
      </c>
      <c r="B87" s="82" t="s">
        <v>376</v>
      </c>
      <c r="C87" s="83" t="s">
        <v>377</v>
      </c>
      <c r="D87" s="83" t="s">
        <v>119</v>
      </c>
      <c r="E87" s="84">
        <v>43935</v>
      </c>
      <c r="F87" s="85">
        <v>7142388.4000000004</v>
      </c>
      <c r="G87" s="85">
        <v>1396229.2</v>
      </c>
      <c r="H87" s="85">
        <v>1419329.2</v>
      </c>
      <c r="I87" s="85">
        <v>-5723059.2000000002</v>
      </c>
      <c r="J87" s="86">
        <v>350</v>
      </c>
      <c r="K87" s="86">
        <v>0</v>
      </c>
      <c r="L87" s="86">
        <v>0</v>
      </c>
      <c r="M87" s="99">
        <f>Table_OTOB_YTD[[#This Row],[CHARGED DAYS]]-Table_OTOB_YTD[[#This Row],[CONTRACT DAYS]]</f>
        <v>-350</v>
      </c>
      <c r="N87" s="87" t="s">
        <v>345</v>
      </c>
      <c r="O87" s="87" t="s">
        <v>133</v>
      </c>
      <c r="P87" s="88">
        <v>43647</v>
      </c>
      <c r="Q8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7" s="84" t="s">
        <v>16</v>
      </c>
      <c r="S87" s="84" t="s">
        <v>16</v>
      </c>
      <c r="T87" s="88" t="s">
        <v>12</v>
      </c>
      <c r="U87" s="88" t="s">
        <v>215</v>
      </c>
      <c r="V87" s="80" t="s">
        <v>117</v>
      </c>
    </row>
    <row r="88" spans="1:22" x14ac:dyDescent="0.35">
      <c r="A88" s="81" t="s">
        <v>52</v>
      </c>
      <c r="B88" s="82" t="s">
        <v>378</v>
      </c>
      <c r="C88" s="83" t="s">
        <v>53</v>
      </c>
      <c r="D88" s="83" t="s">
        <v>379</v>
      </c>
      <c r="E88" s="84">
        <v>43936</v>
      </c>
      <c r="F88" s="85">
        <v>4456842.62</v>
      </c>
      <c r="G88" s="85">
        <v>514684.97000000003</v>
      </c>
      <c r="H88" s="85">
        <v>5142601.26</v>
      </c>
      <c r="I88" s="85">
        <v>685758.64</v>
      </c>
      <c r="J88" s="86">
        <v>261</v>
      </c>
      <c r="K88" s="86">
        <v>311</v>
      </c>
      <c r="L88" s="86">
        <v>52</v>
      </c>
      <c r="M88" s="99">
        <f>Table_OTOB_YTD[[#This Row],[CHARGED DAYS]]-Table_OTOB_YTD[[#This Row],[CONTRACT DAYS]]</f>
        <v>50</v>
      </c>
      <c r="N88" s="87" t="s">
        <v>345</v>
      </c>
      <c r="O88" s="87" t="s">
        <v>133</v>
      </c>
      <c r="P88" s="88">
        <v>43647</v>
      </c>
      <c r="Q8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8" s="84" t="s">
        <v>16</v>
      </c>
      <c r="S88" s="84" t="s">
        <v>16</v>
      </c>
      <c r="T88" s="88" t="s">
        <v>16</v>
      </c>
      <c r="U88" s="88" t="s">
        <v>215</v>
      </c>
      <c r="V88" s="80" t="s">
        <v>117</v>
      </c>
    </row>
    <row r="89" spans="1:22" x14ac:dyDescent="0.35">
      <c r="A89" s="81" t="s">
        <v>125</v>
      </c>
      <c r="B89" s="82" t="s">
        <v>380</v>
      </c>
      <c r="C89" s="83" t="s">
        <v>147</v>
      </c>
      <c r="D89" s="83" t="s">
        <v>381</v>
      </c>
      <c r="E89" s="84">
        <v>43937</v>
      </c>
      <c r="F89" s="85">
        <v>2792494.9</v>
      </c>
      <c r="G89" s="85">
        <v>7964.06</v>
      </c>
      <c r="H89" s="85">
        <v>2852225.55</v>
      </c>
      <c r="I89" s="85">
        <v>59730.65</v>
      </c>
      <c r="J89" s="86">
        <v>87</v>
      </c>
      <c r="K89" s="86">
        <v>98</v>
      </c>
      <c r="L89" s="86">
        <v>0</v>
      </c>
      <c r="M89" s="99">
        <f>Table_OTOB_YTD[[#This Row],[CHARGED DAYS]]-Table_OTOB_YTD[[#This Row],[CONTRACT DAYS]]</f>
        <v>11</v>
      </c>
      <c r="N89" s="87" t="s">
        <v>345</v>
      </c>
      <c r="O89" s="87" t="s">
        <v>133</v>
      </c>
      <c r="P89" s="88">
        <v>43647</v>
      </c>
      <c r="Q8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89" s="84" t="s">
        <v>16</v>
      </c>
      <c r="S89" s="84" t="s">
        <v>16</v>
      </c>
      <c r="T89" s="88" t="s">
        <v>16</v>
      </c>
      <c r="U89" s="88" t="s">
        <v>215</v>
      </c>
      <c r="V89" s="80" t="s">
        <v>117</v>
      </c>
    </row>
    <row r="90" spans="1:22" x14ac:dyDescent="0.35">
      <c r="A90" s="81" t="s">
        <v>13</v>
      </c>
      <c r="B90" s="82" t="s">
        <v>382</v>
      </c>
      <c r="C90" s="83" t="s">
        <v>202</v>
      </c>
      <c r="D90" s="83" t="s">
        <v>303</v>
      </c>
      <c r="E90" s="84">
        <v>43937</v>
      </c>
      <c r="F90" s="85">
        <v>607278.53</v>
      </c>
      <c r="G90" s="85">
        <v>-5495.7</v>
      </c>
      <c r="H90" s="85">
        <v>592189.48</v>
      </c>
      <c r="I90" s="85">
        <v>-15089.05</v>
      </c>
      <c r="J90" s="86">
        <v>37</v>
      </c>
      <c r="K90" s="86">
        <v>18</v>
      </c>
      <c r="L90" s="86">
        <v>0</v>
      </c>
      <c r="M90" s="99">
        <f>Table_OTOB_YTD[[#This Row],[CHARGED DAYS]]-Table_OTOB_YTD[[#This Row],[CONTRACT DAYS]]</f>
        <v>-19</v>
      </c>
      <c r="N90" s="87" t="s">
        <v>345</v>
      </c>
      <c r="O90" s="87" t="s">
        <v>133</v>
      </c>
      <c r="P90" s="88">
        <v>43647</v>
      </c>
      <c r="Q9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0" s="84" t="s">
        <v>16</v>
      </c>
      <c r="S90" s="84" t="s">
        <v>16</v>
      </c>
      <c r="T90" s="88" t="s">
        <v>16</v>
      </c>
      <c r="U90" s="88" t="s">
        <v>215</v>
      </c>
      <c r="V90" s="80" t="s">
        <v>117</v>
      </c>
    </row>
    <row r="91" spans="1:22" x14ac:dyDescent="0.35">
      <c r="A91" s="81" t="s">
        <v>49</v>
      </c>
      <c r="B91" s="82" t="s">
        <v>383</v>
      </c>
      <c r="C91" s="83" t="s">
        <v>51</v>
      </c>
      <c r="D91" s="83" t="s">
        <v>172</v>
      </c>
      <c r="E91" s="84">
        <v>43937</v>
      </c>
      <c r="F91" s="85">
        <v>26822716.09</v>
      </c>
      <c r="G91" s="85">
        <v>659004.80000000005</v>
      </c>
      <c r="H91" s="85">
        <v>28961474.449999999</v>
      </c>
      <c r="I91" s="85">
        <v>2138758.36</v>
      </c>
      <c r="J91" s="86">
        <v>536</v>
      </c>
      <c r="K91" s="86">
        <v>548</v>
      </c>
      <c r="L91" s="86">
        <v>14</v>
      </c>
      <c r="M91" s="99">
        <f>Table_OTOB_YTD[[#This Row],[CHARGED DAYS]]-Table_OTOB_YTD[[#This Row],[CONTRACT DAYS]]</f>
        <v>12</v>
      </c>
      <c r="N91" s="87" t="s">
        <v>345</v>
      </c>
      <c r="O91" s="87" t="s">
        <v>133</v>
      </c>
      <c r="P91" s="88">
        <v>43647</v>
      </c>
      <c r="Q9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1" s="84" t="s">
        <v>16</v>
      </c>
      <c r="S91" s="84" t="s">
        <v>16</v>
      </c>
      <c r="T91" s="88" t="s">
        <v>16</v>
      </c>
      <c r="U91" s="88" t="s">
        <v>216</v>
      </c>
      <c r="V91" s="80" t="s">
        <v>117</v>
      </c>
    </row>
    <row r="92" spans="1:22" x14ac:dyDescent="0.35">
      <c r="A92" s="81" t="s">
        <v>13</v>
      </c>
      <c r="B92" s="82" t="s">
        <v>384</v>
      </c>
      <c r="C92" s="83" t="s">
        <v>65</v>
      </c>
      <c r="D92" s="83" t="s">
        <v>237</v>
      </c>
      <c r="E92" s="84">
        <v>43938</v>
      </c>
      <c r="F92" s="85">
        <v>4059393.25</v>
      </c>
      <c r="G92" s="85">
        <v>624691.27</v>
      </c>
      <c r="H92" s="85">
        <v>5102571.21</v>
      </c>
      <c r="I92" s="85">
        <v>1043177.96</v>
      </c>
      <c r="J92" s="86">
        <v>62</v>
      </c>
      <c r="K92" s="86">
        <v>68</v>
      </c>
      <c r="L92" s="86">
        <v>0</v>
      </c>
      <c r="M92" s="99">
        <f>Table_OTOB_YTD[[#This Row],[CHARGED DAYS]]-Table_OTOB_YTD[[#This Row],[CONTRACT DAYS]]</f>
        <v>6</v>
      </c>
      <c r="N92" s="87" t="s">
        <v>345</v>
      </c>
      <c r="O92" s="87" t="s">
        <v>133</v>
      </c>
      <c r="P92" s="88">
        <v>43647</v>
      </c>
      <c r="Q9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2" s="84" t="s">
        <v>16</v>
      </c>
      <c r="S92" s="84" t="s">
        <v>16</v>
      </c>
      <c r="T92" s="88" t="s">
        <v>16</v>
      </c>
      <c r="U92" s="88" t="s">
        <v>215</v>
      </c>
      <c r="V92" s="80" t="s">
        <v>117</v>
      </c>
    </row>
    <row r="93" spans="1:22" x14ac:dyDescent="0.35">
      <c r="A93" s="81" t="s">
        <v>28</v>
      </c>
      <c r="B93" s="82" t="s">
        <v>385</v>
      </c>
      <c r="C93" s="83" t="s">
        <v>75</v>
      </c>
      <c r="D93" s="83" t="s">
        <v>170</v>
      </c>
      <c r="E93" s="84">
        <v>43938</v>
      </c>
      <c r="F93" s="85">
        <v>6444576.4500000002</v>
      </c>
      <c r="G93" s="85">
        <v>-424550.67</v>
      </c>
      <c r="H93" s="85">
        <v>5648567.3300000001</v>
      </c>
      <c r="I93" s="85">
        <v>-796009.12</v>
      </c>
      <c r="J93" s="86">
        <v>96</v>
      </c>
      <c r="K93" s="86">
        <v>167</v>
      </c>
      <c r="L93" s="86">
        <v>71</v>
      </c>
      <c r="M93" s="99">
        <f>Table_OTOB_YTD[[#This Row],[CHARGED DAYS]]-Table_OTOB_YTD[[#This Row],[CONTRACT DAYS]]</f>
        <v>71</v>
      </c>
      <c r="N93" s="87" t="s">
        <v>345</v>
      </c>
      <c r="O93" s="87" t="s">
        <v>133</v>
      </c>
      <c r="P93" s="88">
        <v>43647</v>
      </c>
      <c r="Q9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3" s="84" t="s">
        <v>16</v>
      </c>
      <c r="S93" s="84" t="s">
        <v>16</v>
      </c>
      <c r="T93" s="88" t="s">
        <v>16</v>
      </c>
      <c r="U93" s="88" t="s">
        <v>215</v>
      </c>
      <c r="V93" s="80" t="s">
        <v>117</v>
      </c>
    </row>
    <row r="94" spans="1:22" x14ac:dyDescent="0.35">
      <c r="A94" s="81" t="s">
        <v>28</v>
      </c>
      <c r="B94" s="82" t="s">
        <v>386</v>
      </c>
      <c r="C94" s="83" t="s">
        <v>75</v>
      </c>
      <c r="D94" s="83" t="s">
        <v>87</v>
      </c>
      <c r="E94" s="84">
        <v>43938</v>
      </c>
      <c r="F94" s="85">
        <v>2034583.75</v>
      </c>
      <c r="G94" s="85">
        <v>347516.76</v>
      </c>
      <c r="H94" s="85">
        <v>2251698.0099999998</v>
      </c>
      <c r="I94" s="85">
        <v>217114.26</v>
      </c>
      <c r="J94" s="86">
        <v>171</v>
      </c>
      <c r="K94" s="86">
        <v>215</v>
      </c>
      <c r="L94" s="86">
        <v>66</v>
      </c>
      <c r="M94" s="99">
        <f>Table_OTOB_YTD[[#This Row],[CHARGED DAYS]]-Table_OTOB_YTD[[#This Row],[CONTRACT DAYS]]</f>
        <v>44</v>
      </c>
      <c r="N94" s="87" t="s">
        <v>345</v>
      </c>
      <c r="O94" s="87" t="s">
        <v>133</v>
      </c>
      <c r="P94" s="88">
        <v>43647</v>
      </c>
      <c r="Q9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4" s="84" t="s">
        <v>16</v>
      </c>
      <c r="S94" s="84" t="s">
        <v>16</v>
      </c>
      <c r="T94" s="88" t="s">
        <v>12</v>
      </c>
      <c r="U94" s="88" t="s">
        <v>215</v>
      </c>
      <c r="V94" s="80" t="s">
        <v>117</v>
      </c>
    </row>
    <row r="95" spans="1:22" x14ac:dyDescent="0.35">
      <c r="A95" s="81" t="s">
        <v>73</v>
      </c>
      <c r="B95" s="82" t="s">
        <v>387</v>
      </c>
      <c r="C95" s="83" t="s">
        <v>161</v>
      </c>
      <c r="D95" s="83" t="s">
        <v>388</v>
      </c>
      <c r="E95" s="84">
        <v>43938</v>
      </c>
      <c r="F95" s="85">
        <v>10632822.07</v>
      </c>
      <c r="G95" s="85">
        <v>-60906.73</v>
      </c>
      <c r="H95" s="85">
        <v>10302236.939999999</v>
      </c>
      <c r="I95" s="85">
        <v>-330585.13</v>
      </c>
      <c r="J95" s="86">
        <v>200</v>
      </c>
      <c r="K95" s="86">
        <v>240</v>
      </c>
      <c r="L95" s="86">
        <v>40</v>
      </c>
      <c r="M95" s="99">
        <f>Table_OTOB_YTD[[#This Row],[CHARGED DAYS]]-Table_OTOB_YTD[[#This Row],[CONTRACT DAYS]]</f>
        <v>40</v>
      </c>
      <c r="N95" s="87" t="s">
        <v>345</v>
      </c>
      <c r="O95" s="87" t="s">
        <v>133</v>
      </c>
      <c r="P95" s="88">
        <v>43647</v>
      </c>
      <c r="Q9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5" s="84" t="s">
        <v>16</v>
      </c>
      <c r="S95" s="84" t="s">
        <v>16</v>
      </c>
      <c r="T95" s="88" t="s">
        <v>16</v>
      </c>
      <c r="U95" s="88" t="s">
        <v>215</v>
      </c>
      <c r="V95" s="80" t="s">
        <v>117</v>
      </c>
    </row>
    <row r="96" spans="1:22" x14ac:dyDescent="0.35">
      <c r="A96" s="81" t="s">
        <v>33</v>
      </c>
      <c r="B96" s="82" t="s">
        <v>389</v>
      </c>
      <c r="C96" s="83" t="s">
        <v>34</v>
      </c>
      <c r="D96" s="83" t="s">
        <v>64</v>
      </c>
      <c r="E96" s="84">
        <v>43938</v>
      </c>
      <c r="F96" s="85">
        <v>23164560.309999999</v>
      </c>
      <c r="G96" s="85">
        <v>645054.19000000006</v>
      </c>
      <c r="H96" s="85">
        <v>24224192.52</v>
      </c>
      <c r="I96" s="85">
        <v>907017.83</v>
      </c>
      <c r="J96" s="86">
        <v>493</v>
      </c>
      <c r="K96" s="86">
        <v>514</v>
      </c>
      <c r="L96" s="86">
        <v>27</v>
      </c>
      <c r="M96" s="99">
        <f>Table_OTOB_YTD[[#This Row],[CHARGED DAYS]]-Table_OTOB_YTD[[#This Row],[CONTRACT DAYS]]</f>
        <v>21</v>
      </c>
      <c r="N96" s="87" t="s">
        <v>345</v>
      </c>
      <c r="O96" s="87" t="s">
        <v>133</v>
      </c>
      <c r="P96" s="88">
        <v>43647</v>
      </c>
      <c r="Q9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6" s="84" t="s">
        <v>16</v>
      </c>
      <c r="S96" s="84" t="s">
        <v>16</v>
      </c>
      <c r="T96" s="88" t="s">
        <v>12</v>
      </c>
      <c r="U96" s="88" t="s">
        <v>216</v>
      </c>
      <c r="V96" s="80" t="s">
        <v>117</v>
      </c>
    </row>
    <row r="97" spans="1:22" x14ac:dyDescent="0.35">
      <c r="A97" s="81" t="s">
        <v>52</v>
      </c>
      <c r="B97" s="82" t="s">
        <v>390</v>
      </c>
      <c r="C97" s="83" t="s">
        <v>55</v>
      </c>
      <c r="D97" s="83" t="s">
        <v>391</v>
      </c>
      <c r="E97" s="84">
        <v>43938</v>
      </c>
      <c r="F97" s="85">
        <v>320840</v>
      </c>
      <c r="G97" s="85">
        <v>7590</v>
      </c>
      <c r="H97" s="85">
        <v>310976.90000000002</v>
      </c>
      <c r="I97" s="85">
        <v>-9863.1</v>
      </c>
      <c r="J97" s="86">
        <v>58</v>
      </c>
      <c r="K97" s="86">
        <v>40</v>
      </c>
      <c r="L97" s="86">
        <v>0</v>
      </c>
      <c r="M97" s="99">
        <f>Table_OTOB_YTD[[#This Row],[CHARGED DAYS]]-Table_OTOB_YTD[[#This Row],[CONTRACT DAYS]]</f>
        <v>-18</v>
      </c>
      <c r="N97" s="87" t="s">
        <v>345</v>
      </c>
      <c r="O97" s="87" t="s">
        <v>133</v>
      </c>
      <c r="P97" s="88">
        <v>43647</v>
      </c>
      <c r="Q9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7" s="84" t="s">
        <v>16</v>
      </c>
      <c r="S97" s="84" t="s">
        <v>16</v>
      </c>
      <c r="T97" s="88" t="s">
        <v>16</v>
      </c>
      <c r="U97" s="88" t="s">
        <v>215</v>
      </c>
      <c r="V97" s="80" t="s">
        <v>117</v>
      </c>
    </row>
    <row r="98" spans="1:22" x14ac:dyDescent="0.35">
      <c r="A98" s="81" t="s">
        <v>38</v>
      </c>
      <c r="B98" s="82" t="s">
        <v>392</v>
      </c>
      <c r="C98" s="83" t="s">
        <v>208</v>
      </c>
      <c r="D98" s="83" t="s">
        <v>77</v>
      </c>
      <c r="E98" s="84">
        <v>43938</v>
      </c>
      <c r="F98" s="85">
        <v>3745737.67</v>
      </c>
      <c r="G98" s="85">
        <v>55399.93</v>
      </c>
      <c r="H98" s="85">
        <v>3420099.01</v>
      </c>
      <c r="I98" s="85">
        <v>-325638.65999999997</v>
      </c>
      <c r="J98" s="86">
        <v>212</v>
      </c>
      <c r="K98" s="86">
        <v>245</v>
      </c>
      <c r="L98" s="86">
        <v>3</v>
      </c>
      <c r="M98" s="99">
        <f>Table_OTOB_YTD[[#This Row],[CHARGED DAYS]]-Table_OTOB_YTD[[#This Row],[CONTRACT DAYS]]</f>
        <v>33</v>
      </c>
      <c r="N98" s="87" t="s">
        <v>345</v>
      </c>
      <c r="O98" s="87" t="s">
        <v>133</v>
      </c>
      <c r="P98" s="88">
        <v>43647</v>
      </c>
      <c r="Q9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8" s="84" t="s">
        <v>16</v>
      </c>
      <c r="S98" s="84" t="s">
        <v>16</v>
      </c>
      <c r="T98" s="88" t="s">
        <v>16</v>
      </c>
      <c r="U98" s="88" t="s">
        <v>215</v>
      </c>
      <c r="V98" s="80" t="s">
        <v>117</v>
      </c>
    </row>
    <row r="99" spans="1:22" x14ac:dyDescent="0.35">
      <c r="A99" s="81" t="s">
        <v>52</v>
      </c>
      <c r="B99" s="82" t="s">
        <v>393</v>
      </c>
      <c r="C99" s="83" t="s">
        <v>55</v>
      </c>
      <c r="D99" s="83" t="s">
        <v>66</v>
      </c>
      <c r="E99" s="84">
        <v>43939</v>
      </c>
      <c r="F99" s="85">
        <v>287874.5</v>
      </c>
      <c r="G99" s="85">
        <v>2852.08</v>
      </c>
      <c r="H99" s="85">
        <v>287432.07</v>
      </c>
      <c r="I99" s="85">
        <v>-442.43</v>
      </c>
      <c r="J99" s="86">
        <v>57</v>
      </c>
      <c r="K99" s="86">
        <v>49</v>
      </c>
      <c r="L99" s="86">
        <v>0</v>
      </c>
      <c r="M99" s="99">
        <f>Table_OTOB_YTD[[#This Row],[CHARGED DAYS]]-Table_OTOB_YTD[[#This Row],[CONTRACT DAYS]]</f>
        <v>-8</v>
      </c>
      <c r="N99" s="87" t="s">
        <v>345</v>
      </c>
      <c r="O99" s="87" t="s">
        <v>133</v>
      </c>
      <c r="P99" s="88">
        <v>43647</v>
      </c>
      <c r="Q9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99" s="84" t="s">
        <v>16</v>
      </c>
      <c r="S99" s="84" t="s">
        <v>16</v>
      </c>
      <c r="T99" s="88" t="s">
        <v>16</v>
      </c>
      <c r="U99" s="88" t="s">
        <v>215</v>
      </c>
      <c r="V99" s="80" t="s">
        <v>117</v>
      </c>
    </row>
    <row r="100" spans="1:22" x14ac:dyDescent="0.35">
      <c r="A100" s="81" t="s">
        <v>52</v>
      </c>
      <c r="B100" s="82" t="s">
        <v>394</v>
      </c>
      <c r="C100" s="83" t="s">
        <v>55</v>
      </c>
      <c r="D100" s="83" t="s">
        <v>54</v>
      </c>
      <c r="E100" s="84">
        <v>43939</v>
      </c>
      <c r="F100" s="85">
        <v>7586328.5300000003</v>
      </c>
      <c r="G100" s="85">
        <v>317180.72000000003</v>
      </c>
      <c r="H100" s="85">
        <v>7513352.3600000003</v>
      </c>
      <c r="I100" s="85">
        <v>-72976.17</v>
      </c>
      <c r="J100" s="86">
        <v>387</v>
      </c>
      <c r="K100" s="86">
        <v>522</v>
      </c>
      <c r="L100" s="86">
        <v>139</v>
      </c>
      <c r="M100" s="99">
        <f>Table_OTOB_YTD[[#This Row],[CHARGED DAYS]]-Table_OTOB_YTD[[#This Row],[CONTRACT DAYS]]</f>
        <v>135</v>
      </c>
      <c r="N100" s="87" t="s">
        <v>345</v>
      </c>
      <c r="O100" s="87" t="s">
        <v>133</v>
      </c>
      <c r="P100" s="88">
        <v>43647</v>
      </c>
      <c r="Q10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0" s="84" t="s">
        <v>16</v>
      </c>
      <c r="S100" s="84" t="s">
        <v>16</v>
      </c>
      <c r="T100" s="88" t="s">
        <v>16</v>
      </c>
      <c r="U100" s="88" t="s">
        <v>215</v>
      </c>
      <c r="V100" s="80" t="s">
        <v>117</v>
      </c>
    </row>
    <row r="101" spans="1:22" x14ac:dyDescent="0.35">
      <c r="A101" s="81" t="s">
        <v>13</v>
      </c>
      <c r="B101" s="82" t="s">
        <v>395</v>
      </c>
      <c r="C101" s="83" t="s">
        <v>396</v>
      </c>
      <c r="D101" s="83" t="s">
        <v>40</v>
      </c>
      <c r="E101" s="84">
        <v>43941</v>
      </c>
      <c r="F101" s="85">
        <v>562104.6</v>
      </c>
      <c r="G101" s="85">
        <v>45448.700000000004</v>
      </c>
      <c r="H101" s="85">
        <v>662244.48</v>
      </c>
      <c r="I101" s="85">
        <v>100139.88</v>
      </c>
      <c r="J101" s="86">
        <v>17</v>
      </c>
      <c r="K101" s="86">
        <v>6</v>
      </c>
      <c r="L101" s="86">
        <v>0</v>
      </c>
      <c r="M101" s="99">
        <f>Table_OTOB_YTD[[#This Row],[CHARGED DAYS]]-Table_OTOB_YTD[[#This Row],[CONTRACT DAYS]]</f>
        <v>-11</v>
      </c>
      <c r="N101" s="87" t="s">
        <v>345</v>
      </c>
      <c r="O101" s="87" t="s">
        <v>133</v>
      </c>
      <c r="P101" s="88">
        <v>43647</v>
      </c>
      <c r="Q10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1" s="84" t="s">
        <v>16</v>
      </c>
      <c r="S101" s="84" t="s">
        <v>16</v>
      </c>
      <c r="T101" s="88" t="s">
        <v>16</v>
      </c>
      <c r="U101" s="88" t="s">
        <v>215</v>
      </c>
      <c r="V101" s="80" t="s">
        <v>117</v>
      </c>
    </row>
    <row r="102" spans="1:22" x14ac:dyDescent="0.35">
      <c r="A102" s="81" t="s">
        <v>28</v>
      </c>
      <c r="B102" s="82" t="s">
        <v>397</v>
      </c>
      <c r="C102" s="83" t="s">
        <v>75</v>
      </c>
      <c r="D102" s="83" t="s">
        <v>398</v>
      </c>
      <c r="E102" s="84">
        <v>43941</v>
      </c>
      <c r="F102" s="85">
        <v>1037381.32</v>
      </c>
      <c r="G102" s="85">
        <v>-157832.69</v>
      </c>
      <c r="H102" s="85">
        <v>673339.75</v>
      </c>
      <c r="I102" s="85">
        <v>-364041.57</v>
      </c>
      <c r="J102" s="86">
        <v>43</v>
      </c>
      <c r="K102" s="86">
        <v>36</v>
      </c>
      <c r="L102" s="86">
        <v>0</v>
      </c>
      <c r="M102" s="99">
        <f>Table_OTOB_YTD[[#This Row],[CHARGED DAYS]]-Table_OTOB_YTD[[#This Row],[CONTRACT DAYS]]</f>
        <v>-7</v>
      </c>
      <c r="N102" s="87" t="s">
        <v>345</v>
      </c>
      <c r="O102" s="87" t="s">
        <v>133</v>
      </c>
      <c r="P102" s="88">
        <v>43647</v>
      </c>
      <c r="Q10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2" s="84" t="s">
        <v>16</v>
      </c>
      <c r="S102" s="84" t="s">
        <v>16</v>
      </c>
      <c r="T102" s="88" t="s">
        <v>16</v>
      </c>
      <c r="U102" s="88" t="s">
        <v>215</v>
      </c>
      <c r="V102" s="80" t="s">
        <v>117</v>
      </c>
    </row>
    <row r="103" spans="1:22" x14ac:dyDescent="0.35">
      <c r="A103" s="81" t="s">
        <v>49</v>
      </c>
      <c r="B103" s="82" t="s">
        <v>399</v>
      </c>
      <c r="C103" s="83" t="s">
        <v>171</v>
      </c>
      <c r="D103" s="83" t="s">
        <v>189</v>
      </c>
      <c r="E103" s="84">
        <v>43941</v>
      </c>
      <c r="F103" s="85">
        <v>4993779.6900000004</v>
      </c>
      <c r="G103" s="85">
        <v>280426.82</v>
      </c>
      <c r="H103" s="85">
        <v>5603683.29</v>
      </c>
      <c r="I103" s="85">
        <v>609903.6</v>
      </c>
      <c r="J103" s="86">
        <v>183</v>
      </c>
      <c r="K103" s="86">
        <v>198</v>
      </c>
      <c r="L103" s="86">
        <v>15</v>
      </c>
      <c r="M103" s="99">
        <f>Table_OTOB_YTD[[#This Row],[CHARGED DAYS]]-Table_OTOB_YTD[[#This Row],[CONTRACT DAYS]]</f>
        <v>15</v>
      </c>
      <c r="N103" s="87" t="s">
        <v>345</v>
      </c>
      <c r="O103" s="87" t="s">
        <v>133</v>
      </c>
      <c r="P103" s="88">
        <v>43647</v>
      </c>
      <c r="Q10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3" s="84" t="s">
        <v>16</v>
      </c>
      <c r="S103" s="84" t="s">
        <v>16</v>
      </c>
      <c r="T103" s="88" t="s">
        <v>16</v>
      </c>
      <c r="U103" s="88" t="s">
        <v>215</v>
      </c>
      <c r="V103" s="80" t="s">
        <v>117</v>
      </c>
    </row>
    <row r="104" spans="1:22" x14ac:dyDescent="0.35">
      <c r="A104" s="81" t="s">
        <v>52</v>
      </c>
      <c r="B104" s="82" t="s">
        <v>400</v>
      </c>
      <c r="C104" s="83" t="s">
        <v>401</v>
      </c>
      <c r="D104" s="83" t="s">
        <v>402</v>
      </c>
      <c r="E104" s="84">
        <v>43941</v>
      </c>
      <c r="F104" s="85">
        <v>1754395.6600000001</v>
      </c>
      <c r="G104" s="85">
        <v>-107372.37</v>
      </c>
      <c r="H104" s="85">
        <v>1595233.5</v>
      </c>
      <c r="I104" s="85">
        <v>-159162.16</v>
      </c>
      <c r="J104" s="86">
        <v>105</v>
      </c>
      <c r="K104" s="86">
        <v>86</v>
      </c>
      <c r="L104" s="86">
        <v>0</v>
      </c>
      <c r="M104" s="99">
        <f>Table_OTOB_YTD[[#This Row],[CHARGED DAYS]]-Table_OTOB_YTD[[#This Row],[CONTRACT DAYS]]</f>
        <v>-19</v>
      </c>
      <c r="N104" s="87" t="s">
        <v>345</v>
      </c>
      <c r="O104" s="87" t="s">
        <v>133</v>
      </c>
      <c r="P104" s="88">
        <v>43647</v>
      </c>
      <c r="Q10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4" s="84" t="s">
        <v>16</v>
      </c>
      <c r="S104" s="84" t="s">
        <v>16</v>
      </c>
      <c r="T104" s="88" t="s">
        <v>16</v>
      </c>
      <c r="U104" s="88" t="s">
        <v>215</v>
      </c>
      <c r="V104" s="80" t="s">
        <v>117</v>
      </c>
    </row>
    <row r="105" spans="1:22" x14ac:dyDescent="0.35">
      <c r="A105" s="81" t="s">
        <v>17</v>
      </c>
      <c r="B105" s="82" t="s">
        <v>403</v>
      </c>
      <c r="C105" s="83" t="s">
        <v>404</v>
      </c>
      <c r="D105" s="83" t="s">
        <v>118</v>
      </c>
      <c r="E105" s="84">
        <v>43942</v>
      </c>
      <c r="F105" s="85">
        <v>10637780.189999999</v>
      </c>
      <c r="G105" s="85">
        <v>85869.34</v>
      </c>
      <c r="H105" s="85">
        <v>10746729.99</v>
      </c>
      <c r="I105" s="85">
        <v>108949.8</v>
      </c>
      <c r="J105" s="86">
        <v>262</v>
      </c>
      <c r="K105" s="86">
        <v>246</v>
      </c>
      <c r="L105" s="86">
        <v>5</v>
      </c>
      <c r="M105" s="99">
        <f>Table_OTOB_YTD[[#This Row],[CHARGED DAYS]]-Table_OTOB_YTD[[#This Row],[CONTRACT DAYS]]</f>
        <v>-16</v>
      </c>
      <c r="N105" s="87" t="s">
        <v>345</v>
      </c>
      <c r="O105" s="87" t="s">
        <v>133</v>
      </c>
      <c r="P105" s="88">
        <v>43647</v>
      </c>
      <c r="Q10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5" s="84" t="s">
        <v>16</v>
      </c>
      <c r="S105" s="84" t="s">
        <v>16</v>
      </c>
      <c r="T105" s="88" t="s">
        <v>12</v>
      </c>
      <c r="U105" s="88" t="s">
        <v>215</v>
      </c>
      <c r="V105" s="80" t="s">
        <v>117</v>
      </c>
    </row>
    <row r="106" spans="1:22" x14ac:dyDescent="0.35">
      <c r="A106" s="81" t="s">
        <v>17</v>
      </c>
      <c r="B106" s="82" t="s">
        <v>405</v>
      </c>
      <c r="C106" s="83" t="s">
        <v>404</v>
      </c>
      <c r="D106" s="83" t="s">
        <v>20</v>
      </c>
      <c r="E106" s="84">
        <v>43942</v>
      </c>
      <c r="F106" s="85">
        <v>586641.70000000007</v>
      </c>
      <c r="G106" s="85">
        <v>645.85</v>
      </c>
      <c r="H106" s="85">
        <v>573985.55000000005</v>
      </c>
      <c r="I106" s="85">
        <v>-12656.15</v>
      </c>
      <c r="J106" s="86">
        <v>105</v>
      </c>
      <c r="K106" s="86">
        <v>125</v>
      </c>
      <c r="L106" s="86">
        <v>0</v>
      </c>
      <c r="M106" s="99">
        <f>Table_OTOB_YTD[[#This Row],[CHARGED DAYS]]-Table_OTOB_YTD[[#This Row],[CONTRACT DAYS]]</f>
        <v>20</v>
      </c>
      <c r="N106" s="87" t="s">
        <v>345</v>
      </c>
      <c r="O106" s="87" t="s">
        <v>133</v>
      </c>
      <c r="P106" s="88">
        <v>43647</v>
      </c>
      <c r="Q10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6" s="84" t="s">
        <v>16</v>
      </c>
      <c r="S106" s="84" t="s">
        <v>16</v>
      </c>
      <c r="T106" s="88" t="s">
        <v>16</v>
      </c>
      <c r="U106" s="88" t="s">
        <v>215</v>
      </c>
      <c r="V106" s="80" t="s">
        <v>117</v>
      </c>
    </row>
    <row r="107" spans="1:22" x14ac:dyDescent="0.35">
      <c r="A107" s="81" t="s">
        <v>182</v>
      </c>
      <c r="B107" s="82" t="s">
        <v>406</v>
      </c>
      <c r="C107" s="83" t="s">
        <v>182</v>
      </c>
      <c r="D107" s="83" t="s">
        <v>18</v>
      </c>
      <c r="E107" s="84">
        <v>43943</v>
      </c>
      <c r="F107" s="85">
        <v>1766126.5</v>
      </c>
      <c r="G107" s="85">
        <v>-188800</v>
      </c>
      <c r="H107" s="85">
        <v>1356729.83</v>
      </c>
      <c r="I107" s="85">
        <v>-409396.67</v>
      </c>
      <c r="J107" s="86">
        <v>235</v>
      </c>
      <c r="K107" s="86">
        <v>237</v>
      </c>
      <c r="L107" s="86">
        <v>2</v>
      </c>
      <c r="M107" s="99">
        <f>Table_OTOB_YTD[[#This Row],[CHARGED DAYS]]-Table_OTOB_YTD[[#This Row],[CONTRACT DAYS]]</f>
        <v>2</v>
      </c>
      <c r="N107" s="87" t="s">
        <v>345</v>
      </c>
      <c r="O107" s="87" t="s">
        <v>133</v>
      </c>
      <c r="P107" s="88">
        <v>43647</v>
      </c>
      <c r="Q10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7" s="84" t="s">
        <v>16</v>
      </c>
      <c r="S107" s="84" t="s">
        <v>16</v>
      </c>
      <c r="T107" s="88" t="s">
        <v>16</v>
      </c>
      <c r="U107" s="88" t="s">
        <v>215</v>
      </c>
      <c r="V107" s="80" t="s">
        <v>117</v>
      </c>
    </row>
    <row r="108" spans="1:22" x14ac:dyDescent="0.35">
      <c r="A108" s="81" t="s">
        <v>49</v>
      </c>
      <c r="B108" s="82" t="s">
        <v>407</v>
      </c>
      <c r="C108" s="83" t="s">
        <v>83</v>
      </c>
      <c r="D108" s="83" t="s">
        <v>408</v>
      </c>
      <c r="E108" s="84">
        <v>43943</v>
      </c>
      <c r="F108" s="85">
        <v>204386.5</v>
      </c>
      <c r="G108" s="85">
        <v>19678.990000000002</v>
      </c>
      <c r="H108" s="85">
        <v>222597.19</v>
      </c>
      <c r="I108" s="85">
        <v>18210.689999999999</v>
      </c>
      <c r="J108" s="86">
        <v>24</v>
      </c>
      <c r="K108" s="86">
        <v>24</v>
      </c>
      <c r="L108" s="86">
        <v>0</v>
      </c>
      <c r="M108" s="99">
        <f>Table_OTOB_YTD[[#This Row],[CHARGED DAYS]]-Table_OTOB_YTD[[#This Row],[CONTRACT DAYS]]</f>
        <v>0</v>
      </c>
      <c r="N108" s="87" t="s">
        <v>345</v>
      </c>
      <c r="O108" s="87" t="s">
        <v>133</v>
      </c>
      <c r="P108" s="88">
        <v>43647</v>
      </c>
      <c r="Q10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8" s="84" t="s">
        <v>16</v>
      </c>
      <c r="S108" s="84" t="s">
        <v>16</v>
      </c>
      <c r="T108" s="88" t="s">
        <v>16</v>
      </c>
      <c r="U108" s="88" t="s">
        <v>215</v>
      </c>
      <c r="V108" s="80" t="s">
        <v>117</v>
      </c>
    </row>
    <row r="109" spans="1:22" x14ac:dyDescent="0.35">
      <c r="A109" s="81" t="s">
        <v>33</v>
      </c>
      <c r="B109" s="82" t="s">
        <v>409</v>
      </c>
      <c r="C109" s="83" t="s">
        <v>164</v>
      </c>
      <c r="D109" s="83" t="s">
        <v>285</v>
      </c>
      <c r="E109" s="84">
        <v>43943</v>
      </c>
      <c r="F109" s="85">
        <v>841028.20000000007</v>
      </c>
      <c r="G109" s="85">
        <v>131623.5</v>
      </c>
      <c r="H109" s="85">
        <v>1015451.52</v>
      </c>
      <c r="I109" s="85">
        <v>174423.32</v>
      </c>
      <c r="J109" s="86">
        <v>93</v>
      </c>
      <c r="K109" s="86">
        <v>125</v>
      </c>
      <c r="L109" s="86">
        <v>32</v>
      </c>
      <c r="M109" s="99">
        <f>Table_OTOB_YTD[[#This Row],[CHARGED DAYS]]-Table_OTOB_YTD[[#This Row],[CONTRACT DAYS]]</f>
        <v>32</v>
      </c>
      <c r="N109" s="87" t="s">
        <v>345</v>
      </c>
      <c r="O109" s="87" t="s">
        <v>133</v>
      </c>
      <c r="P109" s="88">
        <v>43647</v>
      </c>
      <c r="Q10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09" s="84" t="s">
        <v>16</v>
      </c>
      <c r="S109" s="84" t="s">
        <v>16</v>
      </c>
      <c r="T109" s="88" t="s">
        <v>16</v>
      </c>
      <c r="U109" s="88" t="s">
        <v>215</v>
      </c>
      <c r="V109" s="80" t="s">
        <v>117</v>
      </c>
    </row>
    <row r="110" spans="1:22" x14ac:dyDescent="0.35">
      <c r="A110" s="81" t="s">
        <v>13</v>
      </c>
      <c r="B110" s="82" t="s">
        <v>410</v>
      </c>
      <c r="C110" s="83" t="s">
        <v>14</v>
      </c>
      <c r="D110" s="83" t="s">
        <v>180</v>
      </c>
      <c r="E110" s="84">
        <v>43944</v>
      </c>
      <c r="F110" s="85">
        <v>1408397.94</v>
      </c>
      <c r="G110" s="85">
        <v>-14115.960000000001</v>
      </c>
      <c r="H110" s="85">
        <v>1299082.73</v>
      </c>
      <c r="I110" s="85">
        <v>-109315.21</v>
      </c>
      <c r="J110" s="86">
        <v>28</v>
      </c>
      <c r="K110" s="86">
        <v>22</v>
      </c>
      <c r="L110" s="86">
        <v>0</v>
      </c>
      <c r="M110" s="99">
        <f>Table_OTOB_YTD[[#This Row],[CHARGED DAYS]]-Table_OTOB_YTD[[#This Row],[CONTRACT DAYS]]</f>
        <v>-6</v>
      </c>
      <c r="N110" s="87" t="s">
        <v>345</v>
      </c>
      <c r="O110" s="87" t="s">
        <v>133</v>
      </c>
      <c r="P110" s="88">
        <v>43647</v>
      </c>
      <c r="Q11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0" s="84" t="s">
        <v>16</v>
      </c>
      <c r="S110" s="84" t="s">
        <v>16</v>
      </c>
      <c r="T110" s="88" t="s">
        <v>16</v>
      </c>
      <c r="U110" s="88" t="s">
        <v>215</v>
      </c>
      <c r="V110" s="80" t="s">
        <v>117</v>
      </c>
    </row>
    <row r="111" spans="1:22" x14ac:dyDescent="0.35">
      <c r="A111" s="81" t="s">
        <v>182</v>
      </c>
      <c r="B111" s="82" t="s">
        <v>411</v>
      </c>
      <c r="C111" s="83" t="s">
        <v>182</v>
      </c>
      <c r="D111" s="83" t="s">
        <v>48</v>
      </c>
      <c r="E111" s="84">
        <v>43944</v>
      </c>
      <c r="F111" s="85">
        <v>6591274.7800000003</v>
      </c>
      <c r="G111" s="85">
        <v>391102.31</v>
      </c>
      <c r="H111" s="85">
        <v>6994151.9900000002</v>
      </c>
      <c r="I111" s="85">
        <v>381757.68</v>
      </c>
      <c r="J111" s="86">
        <v>240</v>
      </c>
      <c r="K111" s="86">
        <v>409</v>
      </c>
      <c r="L111" s="86">
        <v>111</v>
      </c>
      <c r="M111" s="99">
        <f>Table_OTOB_YTD[[#This Row],[CHARGED DAYS]]-Table_OTOB_YTD[[#This Row],[CONTRACT DAYS]]</f>
        <v>169</v>
      </c>
      <c r="N111" s="87" t="s">
        <v>345</v>
      </c>
      <c r="O111" s="87" t="s">
        <v>133</v>
      </c>
      <c r="P111" s="88">
        <v>43647</v>
      </c>
      <c r="Q11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1" s="84" t="s">
        <v>16</v>
      </c>
      <c r="S111" s="84" t="s">
        <v>16</v>
      </c>
      <c r="T111" s="88" t="s">
        <v>16</v>
      </c>
      <c r="U111" s="88" t="s">
        <v>215</v>
      </c>
      <c r="V111" s="80" t="s">
        <v>117</v>
      </c>
    </row>
    <row r="112" spans="1:22" x14ac:dyDescent="0.35">
      <c r="A112" s="81" t="s">
        <v>85</v>
      </c>
      <c r="B112" s="82" t="s">
        <v>412</v>
      </c>
      <c r="C112" s="83" t="s">
        <v>413</v>
      </c>
      <c r="D112" s="83" t="s">
        <v>23</v>
      </c>
      <c r="E112" s="84">
        <v>43944</v>
      </c>
      <c r="F112" s="85">
        <v>687075.49</v>
      </c>
      <c r="G112" s="85">
        <v>8305.7100000000009</v>
      </c>
      <c r="H112" s="85">
        <v>690976.39</v>
      </c>
      <c r="I112" s="85">
        <v>3900.9</v>
      </c>
      <c r="J112" s="86">
        <v>60</v>
      </c>
      <c r="K112" s="86">
        <v>40</v>
      </c>
      <c r="L112" s="86">
        <v>0</v>
      </c>
      <c r="M112" s="99">
        <f>Table_OTOB_YTD[[#This Row],[CHARGED DAYS]]-Table_OTOB_YTD[[#This Row],[CONTRACT DAYS]]</f>
        <v>-20</v>
      </c>
      <c r="N112" s="87" t="s">
        <v>345</v>
      </c>
      <c r="O112" s="87" t="s">
        <v>133</v>
      </c>
      <c r="P112" s="88">
        <v>43647</v>
      </c>
      <c r="Q11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2" s="84" t="s">
        <v>16</v>
      </c>
      <c r="S112" s="84" t="s">
        <v>16</v>
      </c>
      <c r="T112" s="88" t="s">
        <v>16</v>
      </c>
      <c r="U112" s="88" t="s">
        <v>215</v>
      </c>
      <c r="V112" s="80" t="s">
        <v>117</v>
      </c>
    </row>
    <row r="113" spans="1:22" x14ac:dyDescent="0.35">
      <c r="A113" s="81" t="s">
        <v>85</v>
      </c>
      <c r="B113" s="82" t="s">
        <v>414</v>
      </c>
      <c r="C113" s="83" t="s">
        <v>86</v>
      </c>
      <c r="D113" s="83" t="s">
        <v>415</v>
      </c>
      <c r="E113" s="84">
        <v>43944</v>
      </c>
      <c r="F113" s="85">
        <v>25541056.399999999</v>
      </c>
      <c r="G113" s="85">
        <v>-682953.13</v>
      </c>
      <c r="H113" s="85">
        <v>25497977.18</v>
      </c>
      <c r="I113" s="85">
        <v>-43079.22</v>
      </c>
      <c r="J113" s="86">
        <v>596</v>
      </c>
      <c r="K113" s="86">
        <v>753</v>
      </c>
      <c r="L113" s="86">
        <v>28</v>
      </c>
      <c r="M113" s="99">
        <f>Table_OTOB_YTD[[#This Row],[CHARGED DAYS]]-Table_OTOB_YTD[[#This Row],[CONTRACT DAYS]]</f>
        <v>157</v>
      </c>
      <c r="N113" s="87" t="s">
        <v>345</v>
      </c>
      <c r="O113" s="87" t="s">
        <v>133</v>
      </c>
      <c r="P113" s="88">
        <v>43647</v>
      </c>
      <c r="Q11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3" s="84" t="s">
        <v>16</v>
      </c>
      <c r="S113" s="84" t="s">
        <v>16</v>
      </c>
      <c r="T113" s="88" t="s">
        <v>16</v>
      </c>
      <c r="U113" s="88" t="s">
        <v>216</v>
      </c>
      <c r="V113" s="80" t="s">
        <v>117</v>
      </c>
    </row>
    <row r="114" spans="1:22" x14ac:dyDescent="0.35">
      <c r="A114" s="81" t="s">
        <v>125</v>
      </c>
      <c r="B114" s="82" t="s">
        <v>416</v>
      </c>
      <c r="C114" s="83" t="s">
        <v>145</v>
      </c>
      <c r="D114" s="83" t="s">
        <v>417</v>
      </c>
      <c r="E114" s="84">
        <v>43945</v>
      </c>
      <c r="F114" s="85">
        <v>1121133.28</v>
      </c>
      <c r="G114" s="85">
        <v>13811.960000000001</v>
      </c>
      <c r="H114" s="85">
        <v>1122994.24</v>
      </c>
      <c r="I114" s="85">
        <v>1860.96</v>
      </c>
      <c r="J114" s="86">
        <v>115</v>
      </c>
      <c r="K114" s="86">
        <v>117</v>
      </c>
      <c r="L114" s="86">
        <v>0</v>
      </c>
      <c r="M114" s="99">
        <f>Table_OTOB_YTD[[#This Row],[CHARGED DAYS]]-Table_OTOB_YTD[[#This Row],[CONTRACT DAYS]]</f>
        <v>2</v>
      </c>
      <c r="N114" s="87" t="s">
        <v>345</v>
      </c>
      <c r="O114" s="87" t="s">
        <v>133</v>
      </c>
      <c r="P114" s="88">
        <v>43647</v>
      </c>
      <c r="Q11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4" s="84" t="s">
        <v>16</v>
      </c>
      <c r="S114" s="84" t="s">
        <v>16</v>
      </c>
      <c r="T114" s="88" t="s">
        <v>16</v>
      </c>
      <c r="U114" s="88" t="s">
        <v>215</v>
      </c>
      <c r="V114" s="80" t="s">
        <v>117</v>
      </c>
    </row>
    <row r="115" spans="1:22" x14ac:dyDescent="0.35">
      <c r="A115" s="81" t="s">
        <v>28</v>
      </c>
      <c r="B115" s="82" t="s">
        <v>418</v>
      </c>
      <c r="C115" s="83" t="s">
        <v>222</v>
      </c>
      <c r="D115" s="83" t="s">
        <v>419</v>
      </c>
      <c r="E115" s="84">
        <v>43945</v>
      </c>
      <c r="F115" s="85">
        <v>80011</v>
      </c>
      <c r="G115" s="85">
        <v>-6080</v>
      </c>
      <c r="H115" s="85">
        <v>71691</v>
      </c>
      <c r="I115" s="85">
        <v>-8320</v>
      </c>
      <c r="J115" s="86">
        <v>22</v>
      </c>
      <c r="K115" s="86">
        <v>5</v>
      </c>
      <c r="L115" s="86">
        <v>0</v>
      </c>
      <c r="M115" s="99">
        <f>Table_OTOB_YTD[[#This Row],[CHARGED DAYS]]-Table_OTOB_YTD[[#This Row],[CONTRACT DAYS]]</f>
        <v>-17</v>
      </c>
      <c r="N115" s="87" t="s">
        <v>345</v>
      </c>
      <c r="O115" s="87" t="s">
        <v>133</v>
      </c>
      <c r="P115" s="88">
        <v>43647</v>
      </c>
      <c r="Q11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5" s="84" t="s">
        <v>16</v>
      </c>
      <c r="S115" s="84" t="s">
        <v>16</v>
      </c>
      <c r="T115" s="88" t="s">
        <v>16</v>
      </c>
      <c r="U115" s="88" t="s">
        <v>215</v>
      </c>
      <c r="V115" s="80" t="s">
        <v>117</v>
      </c>
    </row>
    <row r="116" spans="1:22" x14ac:dyDescent="0.35">
      <c r="A116" s="81" t="s">
        <v>49</v>
      </c>
      <c r="B116" s="82" t="s">
        <v>420</v>
      </c>
      <c r="C116" s="83" t="s">
        <v>51</v>
      </c>
      <c r="D116" s="83" t="s">
        <v>54</v>
      </c>
      <c r="E116" s="84">
        <v>43945</v>
      </c>
      <c r="F116" s="85">
        <v>529715.94999999995</v>
      </c>
      <c r="G116" s="85">
        <v>25874.400000000001</v>
      </c>
      <c r="H116" s="85">
        <v>618583.47</v>
      </c>
      <c r="I116" s="85">
        <v>88867.520000000004</v>
      </c>
      <c r="J116" s="86">
        <v>55</v>
      </c>
      <c r="K116" s="86">
        <v>110</v>
      </c>
      <c r="L116" s="86">
        <v>0</v>
      </c>
      <c r="M116" s="99">
        <f>Table_OTOB_YTD[[#This Row],[CHARGED DAYS]]-Table_OTOB_YTD[[#This Row],[CONTRACT DAYS]]</f>
        <v>55</v>
      </c>
      <c r="N116" s="87" t="s">
        <v>345</v>
      </c>
      <c r="O116" s="87" t="s">
        <v>133</v>
      </c>
      <c r="P116" s="88">
        <v>43647</v>
      </c>
      <c r="Q11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6" s="84" t="s">
        <v>16</v>
      </c>
      <c r="S116" s="84" t="s">
        <v>16</v>
      </c>
      <c r="T116" s="88" t="s">
        <v>16</v>
      </c>
      <c r="U116" s="88" t="s">
        <v>215</v>
      </c>
      <c r="V116" s="80" t="s">
        <v>117</v>
      </c>
    </row>
    <row r="117" spans="1:22" x14ac:dyDescent="0.35">
      <c r="A117" s="81" t="s">
        <v>33</v>
      </c>
      <c r="B117" s="82" t="s">
        <v>421</v>
      </c>
      <c r="C117" s="83" t="s">
        <v>162</v>
      </c>
      <c r="D117" s="83" t="s">
        <v>422</v>
      </c>
      <c r="E117" s="84">
        <v>43945</v>
      </c>
      <c r="F117" s="85">
        <v>1740082.17</v>
      </c>
      <c r="G117" s="85">
        <v>8771.0500000000011</v>
      </c>
      <c r="H117" s="85">
        <v>1774234.4</v>
      </c>
      <c r="I117" s="85">
        <v>34152.230000000003</v>
      </c>
      <c r="J117" s="86">
        <v>54</v>
      </c>
      <c r="K117" s="86">
        <v>54</v>
      </c>
      <c r="L117" s="86">
        <v>0</v>
      </c>
      <c r="M117" s="99">
        <f>Table_OTOB_YTD[[#This Row],[CHARGED DAYS]]-Table_OTOB_YTD[[#This Row],[CONTRACT DAYS]]</f>
        <v>0</v>
      </c>
      <c r="N117" s="87" t="s">
        <v>345</v>
      </c>
      <c r="O117" s="87" t="s">
        <v>133</v>
      </c>
      <c r="P117" s="88">
        <v>43647</v>
      </c>
      <c r="Q11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7" s="84" t="s">
        <v>16</v>
      </c>
      <c r="S117" s="84" t="s">
        <v>16</v>
      </c>
      <c r="T117" s="88" t="s">
        <v>16</v>
      </c>
      <c r="U117" s="88" t="s">
        <v>215</v>
      </c>
      <c r="V117" s="80" t="s">
        <v>117</v>
      </c>
    </row>
    <row r="118" spans="1:22" x14ac:dyDescent="0.35">
      <c r="A118" s="81" t="s">
        <v>21</v>
      </c>
      <c r="B118" s="82" t="s">
        <v>423</v>
      </c>
      <c r="C118" s="83" t="s">
        <v>424</v>
      </c>
      <c r="D118" s="83" t="s">
        <v>67</v>
      </c>
      <c r="E118" s="84">
        <v>43948</v>
      </c>
      <c r="F118" s="85">
        <v>328277.7</v>
      </c>
      <c r="G118" s="85">
        <v>-27148.400000000001</v>
      </c>
      <c r="H118" s="85">
        <v>304180.59999999998</v>
      </c>
      <c r="I118" s="85">
        <v>-24097.1</v>
      </c>
      <c r="J118" s="86">
        <v>93</v>
      </c>
      <c r="K118" s="86">
        <v>85</v>
      </c>
      <c r="L118" s="86">
        <v>0</v>
      </c>
      <c r="M118" s="99">
        <f>Table_OTOB_YTD[[#This Row],[CHARGED DAYS]]-Table_OTOB_YTD[[#This Row],[CONTRACT DAYS]]</f>
        <v>-8</v>
      </c>
      <c r="N118" s="87" t="s">
        <v>345</v>
      </c>
      <c r="O118" s="87" t="s">
        <v>133</v>
      </c>
      <c r="P118" s="88">
        <v>43647</v>
      </c>
      <c r="Q11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8" s="84" t="s">
        <v>16</v>
      </c>
      <c r="S118" s="84" t="s">
        <v>16</v>
      </c>
      <c r="T118" s="88" t="s">
        <v>16</v>
      </c>
      <c r="U118" s="88" t="s">
        <v>215</v>
      </c>
      <c r="V118" s="80" t="s">
        <v>117</v>
      </c>
    </row>
    <row r="119" spans="1:22" x14ac:dyDescent="0.35">
      <c r="A119" s="81" t="s">
        <v>21</v>
      </c>
      <c r="B119" s="82" t="s">
        <v>425</v>
      </c>
      <c r="C119" s="83" t="s">
        <v>59</v>
      </c>
      <c r="D119" s="83" t="s">
        <v>426</v>
      </c>
      <c r="E119" s="84">
        <v>43948</v>
      </c>
      <c r="F119" s="85">
        <v>4949400</v>
      </c>
      <c r="G119" s="85">
        <v>63839.1</v>
      </c>
      <c r="H119" s="85">
        <v>5280791.1100000003</v>
      </c>
      <c r="I119" s="85">
        <v>331391.11</v>
      </c>
      <c r="J119" s="86">
        <v>139</v>
      </c>
      <c r="K119" s="86">
        <v>146</v>
      </c>
      <c r="L119" s="86">
        <v>8</v>
      </c>
      <c r="M119" s="99">
        <f>Table_OTOB_YTD[[#This Row],[CHARGED DAYS]]-Table_OTOB_YTD[[#This Row],[CONTRACT DAYS]]</f>
        <v>7</v>
      </c>
      <c r="N119" s="87" t="s">
        <v>345</v>
      </c>
      <c r="O119" s="87" t="s">
        <v>133</v>
      </c>
      <c r="P119" s="88">
        <v>43647</v>
      </c>
      <c r="Q11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19" s="84" t="s">
        <v>16</v>
      </c>
      <c r="S119" s="84" t="s">
        <v>16</v>
      </c>
      <c r="T119" s="88" t="s">
        <v>16</v>
      </c>
      <c r="U119" s="88" t="s">
        <v>215</v>
      </c>
      <c r="V119" s="80" t="s">
        <v>117</v>
      </c>
    </row>
    <row r="120" spans="1:22" x14ac:dyDescent="0.35">
      <c r="A120" s="81" t="s">
        <v>125</v>
      </c>
      <c r="B120" s="82" t="s">
        <v>427</v>
      </c>
      <c r="C120" s="83" t="s">
        <v>185</v>
      </c>
      <c r="D120" s="83" t="s">
        <v>188</v>
      </c>
      <c r="E120" s="84">
        <v>43948</v>
      </c>
      <c r="F120" s="85">
        <v>7028104.5499999998</v>
      </c>
      <c r="G120" s="85">
        <v>-81310.259999999995</v>
      </c>
      <c r="H120" s="85">
        <v>7097634.4800000004</v>
      </c>
      <c r="I120" s="85">
        <v>69529.929999999993</v>
      </c>
      <c r="J120" s="86">
        <v>275</v>
      </c>
      <c r="K120" s="86">
        <v>247</v>
      </c>
      <c r="L120" s="86">
        <v>0</v>
      </c>
      <c r="M120" s="99">
        <f>Table_OTOB_YTD[[#This Row],[CHARGED DAYS]]-Table_OTOB_YTD[[#This Row],[CONTRACT DAYS]]</f>
        <v>-28</v>
      </c>
      <c r="N120" s="87" t="s">
        <v>345</v>
      </c>
      <c r="O120" s="87" t="s">
        <v>133</v>
      </c>
      <c r="P120" s="88">
        <v>43647</v>
      </c>
      <c r="Q12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0" s="84" t="s">
        <v>16</v>
      </c>
      <c r="S120" s="84" t="s">
        <v>16</v>
      </c>
      <c r="T120" s="88" t="s">
        <v>16</v>
      </c>
      <c r="U120" s="88" t="s">
        <v>215</v>
      </c>
      <c r="V120" s="80" t="s">
        <v>117</v>
      </c>
    </row>
    <row r="121" spans="1:22" x14ac:dyDescent="0.35">
      <c r="A121" s="81" t="s">
        <v>49</v>
      </c>
      <c r="B121" s="82" t="s">
        <v>428</v>
      </c>
      <c r="C121" s="83" t="s">
        <v>83</v>
      </c>
      <c r="D121" s="83" t="s">
        <v>177</v>
      </c>
      <c r="E121" s="84">
        <v>43948</v>
      </c>
      <c r="F121" s="85">
        <v>3322042.95</v>
      </c>
      <c r="G121" s="85">
        <v>201268.39</v>
      </c>
      <c r="H121" s="85">
        <v>3448820.53</v>
      </c>
      <c r="I121" s="85">
        <v>126777.58</v>
      </c>
      <c r="J121" s="86">
        <v>105</v>
      </c>
      <c r="K121" s="86">
        <v>100</v>
      </c>
      <c r="L121" s="86">
        <v>0</v>
      </c>
      <c r="M121" s="99">
        <f>Table_OTOB_YTD[[#This Row],[CHARGED DAYS]]-Table_OTOB_YTD[[#This Row],[CONTRACT DAYS]]</f>
        <v>-5</v>
      </c>
      <c r="N121" s="87" t="s">
        <v>345</v>
      </c>
      <c r="O121" s="87" t="s">
        <v>133</v>
      </c>
      <c r="P121" s="88">
        <v>43647</v>
      </c>
      <c r="Q12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1" s="84" t="s">
        <v>16</v>
      </c>
      <c r="S121" s="84" t="s">
        <v>16</v>
      </c>
      <c r="T121" s="88" t="s">
        <v>16</v>
      </c>
      <c r="U121" s="88" t="s">
        <v>215</v>
      </c>
      <c r="V121" s="80" t="s">
        <v>117</v>
      </c>
    </row>
    <row r="122" spans="1:22" x14ac:dyDescent="0.35">
      <c r="A122" s="81" t="s">
        <v>85</v>
      </c>
      <c r="B122" s="82" t="s">
        <v>429</v>
      </c>
      <c r="C122" s="83" t="s">
        <v>184</v>
      </c>
      <c r="D122" s="83" t="s">
        <v>430</v>
      </c>
      <c r="E122" s="84">
        <v>43948</v>
      </c>
      <c r="F122" s="85">
        <v>11318353.33</v>
      </c>
      <c r="G122" s="85">
        <v>24138.32</v>
      </c>
      <c r="H122" s="85">
        <v>10992056.189999999</v>
      </c>
      <c r="I122" s="85">
        <v>-326297.14</v>
      </c>
      <c r="J122" s="86">
        <v>245</v>
      </c>
      <c r="K122" s="86">
        <v>240</v>
      </c>
      <c r="L122" s="86">
        <v>0</v>
      </c>
      <c r="M122" s="99">
        <f>Table_OTOB_YTD[[#This Row],[CHARGED DAYS]]-Table_OTOB_YTD[[#This Row],[CONTRACT DAYS]]</f>
        <v>-5</v>
      </c>
      <c r="N122" s="87" t="s">
        <v>345</v>
      </c>
      <c r="O122" s="87" t="s">
        <v>133</v>
      </c>
      <c r="P122" s="88">
        <v>43647</v>
      </c>
      <c r="Q12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2" s="84" t="s">
        <v>16</v>
      </c>
      <c r="S122" s="84" t="s">
        <v>16</v>
      </c>
      <c r="T122" s="88" t="s">
        <v>16</v>
      </c>
      <c r="U122" s="88" t="s">
        <v>215</v>
      </c>
      <c r="V122" s="80" t="s">
        <v>117</v>
      </c>
    </row>
    <row r="123" spans="1:22" x14ac:dyDescent="0.35">
      <c r="A123" s="81" t="s">
        <v>24</v>
      </c>
      <c r="B123" s="82" t="s">
        <v>431</v>
      </c>
      <c r="C123" s="83" t="s">
        <v>432</v>
      </c>
      <c r="D123" s="83" t="s">
        <v>433</v>
      </c>
      <c r="E123" s="84">
        <v>43948</v>
      </c>
      <c r="F123" s="85">
        <v>482159.2</v>
      </c>
      <c r="G123" s="85">
        <v>0</v>
      </c>
      <c r="H123" s="85">
        <v>462891.7</v>
      </c>
      <c r="I123" s="85">
        <v>-19267.5</v>
      </c>
      <c r="J123" s="86">
        <v>30</v>
      </c>
      <c r="K123" s="86">
        <v>31</v>
      </c>
      <c r="L123" s="86">
        <v>0</v>
      </c>
      <c r="M123" s="99">
        <f>Table_OTOB_YTD[[#This Row],[CHARGED DAYS]]-Table_OTOB_YTD[[#This Row],[CONTRACT DAYS]]</f>
        <v>1</v>
      </c>
      <c r="N123" s="87" t="s">
        <v>345</v>
      </c>
      <c r="O123" s="87" t="s">
        <v>133</v>
      </c>
      <c r="P123" s="88">
        <v>43647</v>
      </c>
      <c r="Q12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3" s="84" t="s">
        <v>16</v>
      </c>
      <c r="S123" s="84" t="s">
        <v>16</v>
      </c>
      <c r="T123" s="88" t="s">
        <v>16</v>
      </c>
      <c r="U123" s="88" t="s">
        <v>215</v>
      </c>
      <c r="V123" s="80" t="s">
        <v>117</v>
      </c>
    </row>
    <row r="124" spans="1:22" x14ac:dyDescent="0.35">
      <c r="A124" s="81" t="s">
        <v>19</v>
      </c>
      <c r="B124" s="82" t="s">
        <v>434</v>
      </c>
      <c r="C124" s="83" t="s">
        <v>238</v>
      </c>
      <c r="D124" s="83" t="s">
        <v>243</v>
      </c>
      <c r="E124" s="84">
        <v>43948</v>
      </c>
      <c r="F124" s="85">
        <v>2265659.38</v>
      </c>
      <c r="G124" s="85">
        <v>0</v>
      </c>
      <c r="H124" s="85">
        <v>2267447.11</v>
      </c>
      <c r="I124" s="85">
        <v>1787.73</v>
      </c>
      <c r="J124" s="86">
        <v>30</v>
      </c>
      <c r="K124" s="86">
        <v>67</v>
      </c>
      <c r="L124" s="86">
        <v>0</v>
      </c>
      <c r="M124" s="99">
        <f>Table_OTOB_YTD[[#This Row],[CHARGED DAYS]]-Table_OTOB_YTD[[#This Row],[CONTRACT DAYS]]</f>
        <v>37</v>
      </c>
      <c r="N124" s="87" t="s">
        <v>345</v>
      </c>
      <c r="O124" s="87" t="s">
        <v>133</v>
      </c>
      <c r="P124" s="88">
        <v>43647</v>
      </c>
      <c r="Q12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4" s="84" t="s">
        <v>16</v>
      </c>
      <c r="S124" s="84" t="s">
        <v>16</v>
      </c>
      <c r="T124" s="88" t="s">
        <v>16</v>
      </c>
      <c r="U124" s="88" t="s">
        <v>215</v>
      </c>
      <c r="V124" s="80" t="s">
        <v>117</v>
      </c>
    </row>
    <row r="125" spans="1:22" x14ac:dyDescent="0.35">
      <c r="A125" s="81" t="s">
        <v>154</v>
      </c>
      <c r="B125" s="82" t="s">
        <v>435</v>
      </c>
      <c r="C125" s="83" t="s">
        <v>157</v>
      </c>
      <c r="D125" s="83" t="s">
        <v>20</v>
      </c>
      <c r="E125" s="84">
        <v>43949</v>
      </c>
      <c r="F125" s="85">
        <v>1525326</v>
      </c>
      <c r="G125" s="85">
        <v>133182.1</v>
      </c>
      <c r="H125" s="85">
        <v>1701928.1</v>
      </c>
      <c r="I125" s="85">
        <v>176602.1</v>
      </c>
      <c r="J125" s="86">
        <v>185</v>
      </c>
      <c r="K125" s="86">
        <v>244</v>
      </c>
      <c r="L125" s="86">
        <v>63</v>
      </c>
      <c r="M125" s="99">
        <f>Table_OTOB_YTD[[#This Row],[CHARGED DAYS]]-Table_OTOB_YTD[[#This Row],[CONTRACT DAYS]]</f>
        <v>59</v>
      </c>
      <c r="N125" s="87" t="s">
        <v>345</v>
      </c>
      <c r="O125" s="87" t="s">
        <v>133</v>
      </c>
      <c r="P125" s="88">
        <v>43647</v>
      </c>
      <c r="Q12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5" s="84" t="s">
        <v>16</v>
      </c>
      <c r="S125" s="84" t="s">
        <v>16</v>
      </c>
      <c r="T125" s="88" t="s">
        <v>16</v>
      </c>
      <c r="U125" s="88" t="s">
        <v>215</v>
      </c>
      <c r="V125" s="80" t="s">
        <v>117</v>
      </c>
    </row>
    <row r="126" spans="1:22" x14ac:dyDescent="0.35">
      <c r="A126" s="81" t="s">
        <v>182</v>
      </c>
      <c r="B126" s="82" t="s">
        <v>436</v>
      </c>
      <c r="C126" s="83" t="s">
        <v>182</v>
      </c>
      <c r="D126" s="83" t="s">
        <v>79</v>
      </c>
      <c r="E126" s="84">
        <v>43949</v>
      </c>
      <c r="F126" s="85">
        <v>3537952.65</v>
      </c>
      <c r="G126" s="85">
        <v>-199622.61000000002</v>
      </c>
      <c r="H126" s="85">
        <v>3408388.16</v>
      </c>
      <c r="I126" s="85">
        <v>-129564.49</v>
      </c>
      <c r="J126" s="86">
        <v>294</v>
      </c>
      <c r="K126" s="86">
        <v>292</v>
      </c>
      <c r="L126" s="86">
        <v>0</v>
      </c>
      <c r="M126" s="99">
        <f>Table_OTOB_YTD[[#This Row],[CHARGED DAYS]]-Table_OTOB_YTD[[#This Row],[CONTRACT DAYS]]</f>
        <v>-2</v>
      </c>
      <c r="N126" s="87" t="s">
        <v>345</v>
      </c>
      <c r="O126" s="87" t="s">
        <v>133</v>
      </c>
      <c r="P126" s="88">
        <v>43647</v>
      </c>
      <c r="Q12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6" s="84" t="s">
        <v>16</v>
      </c>
      <c r="S126" s="84" t="s">
        <v>16</v>
      </c>
      <c r="T126" s="88" t="s">
        <v>16</v>
      </c>
      <c r="U126" s="88" t="s">
        <v>215</v>
      </c>
      <c r="V126" s="80" t="s">
        <v>117</v>
      </c>
    </row>
    <row r="127" spans="1:22" x14ac:dyDescent="0.35">
      <c r="A127" s="81" t="s">
        <v>182</v>
      </c>
      <c r="B127" s="82" t="s">
        <v>437</v>
      </c>
      <c r="C127" s="83" t="s">
        <v>182</v>
      </c>
      <c r="D127" s="83" t="s">
        <v>18</v>
      </c>
      <c r="E127" s="84">
        <v>43949</v>
      </c>
      <c r="F127" s="85">
        <v>1330984.07</v>
      </c>
      <c r="G127" s="85">
        <v>183307.04</v>
      </c>
      <c r="H127" s="85">
        <v>1358038.61</v>
      </c>
      <c r="I127" s="85">
        <v>27054.54</v>
      </c>
      <c r="J127" s="86">
        <v>100</v>
      </c>
      <c r="K127" s="86">
        <v>140</v>
      </c>
      <c r="L127" s="86">
        <v>40</v>
      </c>
      <c r="M127" s="99">
        <f>Table_OTOB_YTD[[#This Row],[CHARGED DAYS]]-Table_OTOB_YTD[[#This Row],[CONTRACT DAYS]]</f>
        <v>40</v>
      </c>
      <c r="N127" s="87" t="s">
        <v>345</v>
      </c>
      <c r="O127" s="87" t="s">
        <v>133</v>
      </c>
      <c r="P127" s="88">
        <v>43647</v>
      </c>
      <c r="Q12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7" s="84" t="s">
        <v>16</v>
      </c>
      <c r="S127" s="84" t="s">
        <v>16</v>
      </c>
      <c r="T127" s="88" t="s">
        <v>16</v>
      </c>
      <c r="U127" s="88" t="s">
        <v>215</v>
      </c>
      <c r="V127" s="80" t="s">
        <v>117</v>
      </c>
    </row>
    <row r="128" spans="1:22" x14ac:dyDescent="0.35">
      <c r="A128" s="81" t="s">
        <v>49</v>
      </c>
      <c r="B128" s="82" t="s">
        <v>438</v>
      </c>
      <c r="C128" s="83" t="s">
        <v>83</v>
      </c>
      <c r="D128" s="83" t="s">
        <v>177</v>
      </c>
      <c r="E128" s="84">
        <v>43949</v>
      </c>
      <c r="F128" s="85">
        <v>960543.57000000007</v>
      </c>
      <c r="G128" s="85">
        <v>257709.67</v>
      </c>
      <c r="H128" s="85">
        <v>1261394.5</v>
      </c>
      <c r="I128" s="85">
        <v>300850.93</v>
      </c>
      <c r="J128" s="86">
        <v>45</v>
      </c>
      <c r="K128" s="86">
        <v>67</v>
      </c>
      <c r="L128" s="86">
        <v>52</v>
      </c>
      <c r="M128" s="99">
        <f>Table_OTOB_YTD[[#This Row],[CHARGED DAYS]]-Table_OTOB_YTD[[#This Row],[CONTRACT DAYS]]</f>
        <v>22</v>
      </c>
      <c r="N128" s="87" t="s">
        <v>345</v>
      </c>
      <c r="O128" s="87" t="s">
        <v>133</v>
      </c>
      <c r="P128" s="88">
        <v>43647</v>
      </c>
      <c r="Q12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8" s="84" t="s">
        <v>16</v>
      </c>
      <c r="S128" s="84" t="s">
        <v>16</v>
      </c>
      <c r="T128" s="88" t="s">
        <v>16</v>
      </c>
      <c r="U128" s="88" t="s">
        <v>215</v>
      </c>
      <c r="V128" s="80" t="s">
        <v>117</v>
      </c>
    </row>
    <row r="129" spans="1:22" x14ac:dyDescent="0.35">
      <c r="A129" s="81" t="s">
        <v>154</v>
      </c>
      <c r="B129" s="82" t="s">
        <v>439</v>
      </c>
      <c r="C129" s="83" t="s">
        <v>440</v>
      </c>
      <c r="D129" s="83" t="s">
        <v>441</v>
      </c>
      <c r="E129" s="84">
        <v>43951</v>
      </c>
      <c r="F129" s="85">
        <v>2257957</v>
      </c>
      <c r="G129" s="85">
        <v>324422.58</v>
      </c>
      <c r="H129" s="85">
        <v>2512173.75</v>
      </c>
      <c r="I129" s="85">
        <v>254216.75</v>
      </c>
      <c r="J129" s="86">
        <v>96</v>
      </c>
      <c r="K129" s="86">
        <v>152</v>
      </c>
      <c r="L129" s="86">
        <v>58</v>
      </c>
      <c r="M129" s="99">
        <f>Table_OTOB_YTD[[#This Row],[CHARGED DAYS]]-Table_OTOB_YTD[[#This Row],[CONTRACT DAYS]]</f>
        <v>56</v>
      </c>
      <c r="N129" s="87" t="s">
        <v>345</v>
      </c>
      <c r="O129" s="87" t="s">
        <v>133</v>
      </c>
      <c r="P129" s="88">
        <v>43647</v>
      </c>
      <c r="Q12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29" s="84" t="s">
        <v>16</v>
      </c>
      <c r="S129" s="84" t="s">
        <v>16</v>
      </c>
      <c r="T129" s="88" t="s">
        <v>16</v>
      </c>
      <c r="U129" s="88" t="s">
        <v>215</v>
      </c>
      <c r="V129" s="80" t="s">
        <v>117</v>
      </c>
    </row>
    <row r="130" spans="1:22" x14ac:dyDescent="0.35">
      <c r="A130" s="81" t="s">
        <v>36</v>
      </c>
      <c r="B130" s="82" t="s">
        <v>442</v>
      </c>
      <c r="C130" s="83" t="s">
        <v>223</v>
      </c>
      <c r="D130" s="83" t="s">
        <v>18</v>
      </c>
      <c r="E130" s="84">
        <v>43951</v>
      </c>
      <c r="F130" s="85">
        <v>361733</v>
      </c>
      <c r="G130" s="85">
        <v>54554.130000000005</v>
      </c>
      <c r="H130" s="85">
        <v>418115.49</v>
      </c>
      <c r="I130" s="85">
        <v>56382.49</v>
      </c>
      <c r="J130" s="86">
        <v>54</v>
      </c>
      <c r="K130" s="86">
        <v>60</v>
      </c>
      <c r="L130" s="86">
        <v>8</v>
      </c>
      <c r="M130" s="99">
        <f>Table_OTOB_YTD[[#This Row],[CHARGED DAYS]]-Table_OTOB_YTD[[#This Row],[CONTRACT DAYS]]</f>
        <v>6</v>
      </c>
      <c r="N130" s="87" t="s">
        <v>345</v>
      </c>
      <c r="O130" s="87" t="s">
        <v>133</v>
      </c>
      <c r="P130" s="88">
        <v>43647</v>
      </c>
      <c r="Q13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0" s="84" t="s">
        <v>16</v>
      </c>
      <c r="S130" s="84" t="s">
        <v>16</v>
      </c>
      <c r="T130" s="88" t="s">
        <v>16</v>
      </c>
      <c r="U130" s="88" t="s">
        <v>215</v>
      </c>
      <c r="V130" s="80" t="s">
        <v>117</v>
      </c>
    </row>
    <row r="131" spans="1:22" x14ac:dyDescent="0.35">
      <c r="A131" s="81" t="s">
        <v>33</v>
      </c>
      <c r="B131" s="82" t="s">
        <v>443</v>
      </c>
      <c r="C131" s="83" t="s">
        <v>444</v>
      </c>
      <c r="D131" s="83" t="s">
        <v>445</v>
      </c>
      <c r="E131" s="84">
        <v>43952</v>
      </c>
      <c r="F131" s="85">
        <v>20387243.98</v>
      </c>
      <c r="G131" s="85">
        <v>196746.07</v>
      </c>
      <c r="H131" s="85">
        <v>21234077.98</v>
      </c>
      <c r="I131" s="85">
        <v>846834</v>
      </c>
      <c r="J131" s="86">
        <v>457</v>
      </c>
      <c r="K131" s="86">
        <v>586</v>
      </c>
      <c r="L131" s="86">
        <v>136</v>
      </c>
      <c r="M131" s="99">
        <f>Table_OTOB_YTD[[#This Row],[CHARGED DAYS]]-Table_OTOB_YTD[[#This Row],[CONTRACT DAYS]]</f>
        <v>129</v>
      </c>
      <c r="N131" s="87" t="s">
        <v>446</v>
      </c>
      <c r="O131" s="87" t="s">
        <v>134</v>
      </c>
      <c r="P131" s="88">
        <v>43647</v>
      </c>
      <c r="Q13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1" s="84" t="s">
        <v>16</v>
      </c>
      <c r="S131" s="84" t="s">
        <v>16</v>
      </c>
      <c r="T131" s="88" t="s">
        <v>12</v>
      </c>
      <c r="U131" s="88" t="s">
        <v>216</v>
      </c>
      <c r="V131" s="80" t="s">
        <v>117</v>
      </c>
    </row>
    <row r="132" spans="1:22" x14ac:dyDescent="0.35">
      <c r="A132" s="81" t="s">
        <v>33</v>
      </c>
      <c r="B132" s="82" t="s">
        <v>447</v>
      </c>
      <c r="C132" s="83" t="s">
        <v>41</v>
      </c>
      <c r="D132" s="83" t="s">
        <v>20</v>
      </c>
      <c r="E132" s="84">
        <v>43952</v>
      </c>
      <c r="F132" s="85">
        <v>1074079.5</v>
      </c>
      <c r="G132" s="85">
        <v>0</v>
      </c>
      <c r="H132" s="85">
        <v>1074136.95</v>
      </c>
      <c r="I132" s="85">
        <v>57.45</v>
      </c>
      <c r="J132" s="86">
        <v>173</v>
      </c>
      <c r="K132" s="86">
        <v>141</v>
      </c>
      <c r="L132" s="86">
        <v>0</v>
      </c>
      <c r="M132" s="99">
        <f>Table_OTOB_YTD[[#This Row],[CHARGED DAYS]]-Table_OTOB_YTD[[#This Row],[CONTRACT DAYS]]</f>
        <v>-32</v>
      </c>
      <c r="N132" s="87" t="s">
        <v>446</v>
      </c>
      <c r="O132" s="87" t="s">
        <v>134</v>
      </c>
      <c r="P132" s="88">
        <v>43647</v>
      </c>
      <c r="Q13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2" s="84" t="s">
        <v>16</v>
      </c>
      <c r="S132" s="84" t="s">
        <v>16</v>
      </c>
      <c r="T132" s="88" t="s">
        <v>16</v>
      </c>
      <c r="U132" s="88" t="s">
        <v>215</v>
      </c>
      <c r="V132" s="80" t="s">
        <v>117</v>
      </c>
    </row>
    <row r="133" spans="1:22" x14ac:dyDescent="0.35">
      <c r="A133" s="81" t="s">
        <v>33</v>
      </c>
      <c r="B133" s="82" t="s">
        <v>448</v>
      </c>
      <c r="C133" s="83" t="s">
        <v>162</v>
      </c>
      <c r="D133" s="83" t="s">
        <v>18</v>
      </c>
      <c r="E133" s="84">
        <v>43952</v>
      </c>
      <c r="F133" s="85">
        <v>679839.4</v>
      </c>
      <c r="G133" s="85">
        <v>14209.09</v>
      </c>
      <c r="H133" s="85">
        <v>699865.69</v>
      </c>
      <c r="I133" s="85">
        <v>20026.29</v>
      </c>
      <c r="J133" s="86">
        <v>344</v>
      </c>
      <c r="K133" s="86">
        <v>195</v>
      </c>
      <c r="L133" s="86">
        <v>0</v>
      </c>
      <c r="M133" s="99">
        <f>Table_OTOB_YTD[[#This Row],[CHARGED DAYS]]-Table_OTOB_YTD[[#This Row],[CONTRACT DAYS]]</f>
        <v>-149</v>
      </c>
      <c r="N133" s="87" t="s">
        <v>446</v>
      </c>
      <c r="O133" s="87" t="s">
        <v>134</v>
      </c>
      <c r="P133" s="88">
        <v>43647</v>
      </c>
      <c r="Q13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3" s="84" t="s">
        <v>16</v>
      </c>
      <c r="S133" s="84" t="s">
        <v>16</v>
      </c>
      <c r="T133" s="88" t="s">
        <v>16</v>
      </c>
      <c r="U133" s="88" t="s">
        <v>215</v>
      </c>
      <c r="V133" s="80" t="s">
        <v>117</v>
      </c>
    </row>
    <row r="134" spans="1:22" x14ac:dyDescent="0.35">
      <c r="A134" s="81" t="s">
        <v>19</v>
      </c>
      <c r="B134" s="82" t="s">
        <v>449</v>
      </c>
      <c r="C134" s="83" t="s">
        <v>450</v>
      </c>
      <c r="D134" s="83" t="s">
        <v>120</v>
      </c>
      <c r="E134" s="84">
        <v>43952</v>
      </c>
      <c r="F134" s="85">
        <v>10180818.699999999</v>
      </c>
      <c r="G134" s="85">
        <v>-205628.82</v>
      </c>
      <c r="H134" s="85">
        <v>10140567.619999999</v>
      </c>
      <c r="I134" s="85">
        <v>-40251.08</v>
      </c>
      <c r="J134" s="86">
        <v>246</v>
      </c>
      <c r="K134" s="86">
        <v>277</v>
      </c>
      <c r="L134" s="86">
        <v>31</v>
      </c>
      <c r="M134" s="99">
        <f>Table_OTOB_YTD[[#This Row],[CHARGED DAYS]]-Table_OTOB_YTD[[#This Row],[CONTRACT DAYS]]</f>
        <v>31</v>
      </c>
      <c r="N134" s="87" t="s">
        <v>446</v>
      </c>
      <c r="O134" s="87" t="s">
        <v>134</v>
      </c>
      <c r="P134" s="88">
        <v>43647</v>
      </c>
      <c r="Q13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4" s="84" t="s">
        <v>16</v>
      </c>
      <c r="S134" s="84" t="s">
        <v>16</v>
      </c>
      <c r="T134" s="88" t="s">
        <v>12</v>
      </c>
      <c r="U134" s="88" t="s">
        <v>215</v>
      </c>
      <c r="V134" s="80" t="s">
        <v>117</v>
      </c>
    </row>
    <row r="135" spans="1:22" x14ac:dyDescent="0.35">
      <c r="A135" s="81" t="s">
        <v>13</v>
      </c>
      <c r="B135" s="82" t="s">
        <v>451</v>
      </c>
      <c r="C135" s="83" t="s">
        <v>302</v>
      </c>
      <c r="D135" s="83" t="s">
        <v>452</v>
      </c>
      <c r="E135" s="84">
        <v>43955</v>
      </c>
      <c r="F135" s="85">
        <v>1011049.85</v>
      </c>
      <c r="G135" s="85">
        <v>7003.92</v>
      </c>
      <c r="H135" s="85">
        <v>900000.98</v>
      </c>
      <c r="I135" s="85">
        <v>-118052.79</v>
      </c>
      <c r="J135" s="86">
        <v>161</v>
      </c>
      <c r="K135" s="86">
        <v>148</v>
      </c>
      <c r="L135" s="86">
        <v>0</v>
      </c>
      <c r="M135" s="99">
        <f>Table_OTOB_YTD[[#This Row],[CHARGED DAYS]]-Table_OTOB_YTD[[#This Row],[CONTRACT DAYS]]</f>
        <v>-13</v>
      </c>
      <c r="N135" s="87" t="s">
        <v>446</v>
      </c>
      <c r="O135" s="87" t="s">
        <v>134</v>
      </c>
      <c r="P135" s="88">
        <v>43647</v>
      </c>
      <c r="Q13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5" s="84" t="s">
        <v>16</v>
      </c>
      <c r="S135" s="84" t="s">
        <v>16</v>
      </c>
      <c r="T135" s="88" t="s">
        <v>16</v>
      </c>
      <c r="U135" s="88" t="s">
        <v>215</v>
      </c>
      <c r="V135" s="80" t="s">
        <v>117</v>
      </c>
    </row>
    <row r="136" spans="1:22" x14ac:dyDescent="0.35">
      <c r="A136" s="81" t="s">
        <v>19</v>
      </c>
      <c r="B136" s="82" t="s">
        <v>453</v>
      </c>
      <c r="C136" s="83" t="s">
        <v>454</v>
      </c>
      <c r="D136" s="83" t="s">
        <v>169</v>
      </c>
      <c r="E136" s="84">
        <v>43955</v>
      </c>
      <c r="F136" s="85">
        <v>8914435.1699999999</v>
      </c>
      <c r="G136" s="85">
        <v>10085.450000000001</v>
      </c>
      <c r="H136" s="85">
        <v>8957164.7599999998</v>
      </c>
      <c r="I136" s="85">
        <v>42729.59</v>
      </c>
      <c r="J136" s="86">
        <v>165</v>
      </c>
      <c r="K136" s="86">
        <v>196</v>
      </c>
      <c r="L136" s="86">
        <v>34</v>
      </c>
      <c r="M136" s="99">
        <f>Table_OTOB_YTD[[#This Row],[CHARGED DAYS]]-Table_OTOB_YTD[[#This Row],[CONTRACT DAYS]]</f>
        <v>31</v>
      </c>
      <c r="N136" s="87" t="s">
        <v>446</v>
      </c>
      <c r="O136" s="87" t="s">
        <v>134</v>
      </c>
      <c r="P136" s="88">
        <v>43647</v>
      </c>
      <c r="Q13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6" s="84" t="s">
        <v>16</v>
      </c>
      <c r="S136" s="84" t="s">
        <v>16</v>
      </c>
      <c r="T136" s="88" t="s">
        <v>12</v>
      </c>
      <c r="U136" s="88" t="s">
        <v>215</v>
      </c>
      <c r="V136" s="80" t="s">
        <v>117</v>
      </c>
    </row>
    <row r="137" spans="1:22" x14ac:dyDescent="0.35">
      <c r="A137" s="81" t="s">
        <v>19</v>
      </c>
      <c r="B137" s="82" t="s">
        <v>455</v>
      </c>
      <c r="C137" s="83" t="s">
        <v>456</v>
      </c>
      <c r="D137" s="83" t="s">
        <v>457</v>
      </c>
      <c r="E137" s="84">
        <v>43955</v>
      </c>
      <c r="F137" s="85">
        <v>1354288.45</v>
      </c>
      <c r="G137" s="85">
        <v>30619.07</v>
      </c>
      <c r="H137" s="85">
        <v>1438294.67</v>
      </c>
      <c r="I137" s="85">
        <v>84006.22</v>
      </c>
      <c r="J137" s="86">
        <v>67</v>
      </c>
      <c r="K137" s="86">
        <v>137</v>
      </c>
      <c r="L137" s="86">
        <v>14</v>
      </c>
      <c r="M137" s="99">
        <f>Table_OTOB_YTD[[#This Row],[CHARGED DAYS]]-Table_OTOB_YTD[[#This Row],[CONTRACT DAYS]]</f>
        <v>70</v>
      </c>
      <c r="N137" s="87" t="s">
        <v>446</v>
      </c>
      <c r="O137" s="87" t="s">
        <v>134</v>
      </c>
      <c r="P137" s="88">
        <v>43647</v>
      </c>
      <c r="Q13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7" s="84" t="s">
        <v>16</v>
      </c>
      <c r="S137" s="84" t="s">
        <v>16</v>
      </c>
      <c r="T137" s="88" t="s">
        <v>16</v>
      </c>
      <c r="U137" s="88" t="s">
        <v>215</v>
      </c>
      <c r="V137" s="80" t="s">
        <v>117</v>
      </c>
    </row>
    <row r="138" spans="1:22" x14ac:dyDescent="0.35">
      <c r="A138" s="81" t="s">
        <v>13</v>
      </c>
      <c r="B138" s="82" t="s">
        <v>458</v>
      </c>
      <c r="C138" s="83" t="s">
        <v>65</v>
      </c>
      <c r="D138" s="83" t="s">
        <v>459</v>
      </c>
      <c r="E138" s="84">
        <v>43956</v>
      </c>
      <c r="F138" s="85">
        <v>1030069.64</v>
      </c>
      <c r="G138" s="85">
        <v>-98832.82</v>
      </c>
      <c r="H138" s="85">
        <v>951767.57</v>
      </c>
      <c r="I138" s="85">
        <v>-78302.070000000007</v>
      </c>
      <c r="J138" s="86">
        <v>26</v>
      </c>
      <c r="K138" s="86">
        <v>30</v>
      </c>
      <c r="L138" s="86">
        <v>4</v>
      </c>
      <c r="M138" s="99">
        <f>Table_OTOB_YTD[[#This Row],[CHARGED DAYS]]-Table_OTOB_YTD[[#This Row],[CONTRACT DAYS]]</f>
        <v>4</v>
      </c>
      <c r="N138" s="87" t="s">
        <v>446</v>
      </c>
      <c r="O138" s="87" t="s">
        <v>134</v>
      </c>
      <c r="P138" s="88">
        <v>43647</v>
      </c>
      <c r="Q13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8" s="84" t="s">
        <v>16</v>
      </c>
      <c r="S138" s="84" t="s">
        <v>16</v>
      </c>
      <c r="T138" s="88" t="s">
        <v>12</v>
      </c>
      <c r="U138" s="88" t="s">
        <v>215</v>
      </c>
      <c r="V138" s="80" t="s">
        <v>117</v>
      </c>
    </row>
    <row r="139" spans="1:22" x14ac:dyDescent="0.35">
      <c r="A139" s="81" t="s">
        <v>13</v>
      </c>
      <c r="B139" s="82" t="s">
        <v>460</v>
      </c>
      <c r="C139" s="83" t="s">
        <v>14</v>
      </c>
      <c r="D139" s="83" t="s">
        <v>44</v>
      </c>
      <c r="E139" s="84">
        <v>43956</v>
      </c>
      <c r="F139" s="85">
        <v>3898284.65</v>
      </c>
      <c r="G139" s="85">
        <v>-8437.34</v>
      </c>
      <c r="H139" s="85">
        <v>4037115.75</v>
      </c>
      <c r="I139" s="85">
        <v>138831.1</v>
      </c>
      <c r="J139" s="86">
        <v>67</v>
      </c>
      <c r="K139" s="86">
        <v>92</v>
      </c>
      <c r="L139" s="86">
        <v>0</v>
      </c>
      <c r="M139" s="99">
        <f>Table_OTOB_YTD[[#This Row],[CHARGED DAYS]]-Table_OTOB_YTD[[#This Row],[CONTRACT DAYS]]</f>
        <v>25</v>
      </c>
      <c r="N139" s="87" t="s">
        <v>446</v>
      </c>
      <c r="O139" s="87" t="s">
        <v>134</v>
      </c>
      <c r="P139" s="88">
        <v>43647</v>
      </c>
      <c r="Q13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39" s="84" t="s">
        <v>16</v>
      </c>
      <c r="S139" s="84" t="s">
        <v>16</v>
      </c>
      <c r="T139" s="88" t="s">
        <v>12</v>
      </c>
      <c r="U139" s="88" t="s">
        <v>215</v>
      </c>
      <c r="V139" s="80" t="s">
        <v>117</v>
      </c>
    </row>
    <row r="140" spans="1:22" x14ac:dyDescent="0.35">
      <c r="A140" s="81" t="s">
        <v>58</v>
      </c>
      <c r="B140" s="82" t="s">
        <v>461</v>
      </c>
      <c r="C140" s="83" t="s">
        <v>80</v>
      </c>
      <c r="D140" s="83" t="s">
        <v>71</v>
      </c>
      <c r="E140" s="84">
        <v>43956</v>
      </c>
      <c r="F140" s="85">
        <v>1578551</v>
      </c>
      <c r="G140" s="85">
        <v>69176.69</v>
      </c>
      <c r="H140" s="85">
        <v>1679970.77</v>
      </c>
      <c r="I140" s="85">
        <v>101419.77</v>
      </c>
      <c r="J140" s="86">
        <v>205</v>
      </c>
      <c r="K140" s="86">
        <v>232</v>
      </c>
      <c r="L140" s="86">
        <v>30</v>
      </c>
      <c r="M140" s="99">
        <f>Table_OTOB_YTD[[#This Row],[CHARGED DAYS]]-Table_OTOB_YTD[[#This Row],[CONTRACT DAYS]]</f>
        <v>27</v>
      </c>
      <c r="N140" s="87" t="s">
        <v>446</v>
      </c>
      <c r="O140" s="87" t="s">
        <v>134</v>
      </c>
      <c r="P140" s="88">
        <v>43647</v>
      </c>
      <c r="Q14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0" s="84" t="s">
        <v>16</v>
      </c>
      <c r="S140" s="84" t="s">
        <v>16</v>
      </c>
      <c r="T140" s="88" t="s">
        <v>16</v>
      </c>
      <c r="U140" s="88" t="s">
        <v>215</v>
      </c>
      <c r="V140" s="80" t="s">
        <v>117</v>
      </c>
    </row>
    <row r="141" spans="1:22" x14ac:dyDescent="0.35">
      <c r="A141" s="81" t="s">
        <v>19</v>
      </c>
      <c r="B141" s="82" t="s">
        <v>462</v>
      </c>
      <c r="C141" s="83" t="s">
        <v>377</v>
      </c>
      <c r="D141" s="83" t="s">
        <v>463</v>
      </c>
      <c r="E141" s="84">
        <v>43956</v>
      </c>
      <c r="F141" s="85">
        <v>3476586.21</v>
      </c>
      <c r="G141" s="85">
        <v>4854.5</v>
      </c>
      <c r="H141" s="85">
        <v>3312245.25</v>
      </c>
      <c r="I141" s="85">
        <v>-164340.96</v>
      </c>
      <c r="J141" s="86">
        <v>169</v>
      </c>
      <c r="K141" s="86">
        <v>137</v>
      </c>
      <c r="L141" s="86">
        <v>0</v>
      </c>
      <c r="M141" s="99">
        <f>Table_OTOB_YTD[[#This Row],[CHARGED DAYS]]-Table_OTOB_YTD[[#This Row],[CONTRACT DAYS]]</f>
        <v>-32</v>
      </c>
      <c r="N141" s="87" t="s">
        <v>446</v>
      </c>
      <c r="O141" s="87" t="s">
        <v>134</v>
      </c>
      <c r="P141" s="88">
        <v>43647</v>
      </c>
      <c r="Q14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1" s="84" t="s">
        <v>16</v>
      </c>
      <c r="S141" s="84" t="s">
        <v>16</v>
      </c>
      <c r="T141" s="88" t="s">
        <v>16</v>
      </c>
      <c r="U141" s="88" t="s">
        <v>215</v>
      </c>
      <c r="V141" s="80" t="s">
        <v>117</v>
      </c>
    </row>
    <row r="142" spans="1:22" x14ac:dyDescent="0.35">
      <c r="A142" s="81" t="s">
        <v>125</v>
      </c>
      <c r="B142" s="82" t="s">
        <v>464</v>
      </c>
      <c r="C142" s="83" t="s">
        <v>465</v>
      </c>
      <c r="D142" s="83" t="s">
        <v>466</v>
      </c>
      <c r="E142" s="84">
        <v>43957</v>
      </c>
      <c r="F142" s="85">
        <v>95254</v>
      </c>
      <c r="G142" s="85">
        <v>0</v>
      </c>
      <c r="H142" s="85">
        <v>90408.4</v>
      </c>
      <c r="I142" s="85">
        <v>-4845.6000000000004</v>
      </c>
      <c r="J142" s="86">
        <v>40</v>
      </c>
      <c r="K142" s="86">
        <v>22</v>
      </c>
      <c r="L142" s="86">
        <v>0</v>
      </c>
      <c r="M142" s="99">
        <f>Table_OTOB_YTD[[#This Row],[CHARGED DAYS]]-Table_OTOB_YTD[[#This Row],[CONTRACT DAYS]]</f>
        <v>-18</v>
      </c>
      <c r="N142" s="87" t="s">
        <v>446</v>
      </c>
      <c r="O142" s="87" t="s">
        <v>134</v>
      </c>
      <c r="P142" s="88">
        <v>43647</v>
      </c>
      <c r="Q14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2" s="84" t="s">
        <v>16</v>
      </c>
      <c r="S142" s="84" t="s">
        <v>16</v>
      </c>
      <c r="T142" s="88" t="s">
        <v>16</v>
      </c>
      <c r="U142" s="88" t="s">
        <v>215</v>
      </c>
      <c r="V142" s="80" t="s">
        <v>117</v>
      </c>
    </row>
    <row r="143" spans="1:22" x14ac:dyDescent="0.35">
      <c r="A143" s="81" t="s">
        <v>24</v>
      </c>
      <c r="B143" s="82" t="s">
        <v>467</v>
      </c>
      <c r="C143" s="83" t="s">
        <v>37</v>
      </c>
      <c r="D143" s="83" t="s">
        <v>232</v>
      </c>
      <c r="E143" s="84">
        <v>43957</v>
      </c>
      <c r="F143" s="85">
        <v>2670992.39</v>
      </c>
      <c r="G143" s="85">
        <v>10598.52</v>
      </c>
      <c r="H143" s="85">
        <v>2672318.48</v>
      </c>
      <c r="I143" s="85">
        <v>1326.09</v>
      </c>
      <c r="J143" s="86">
        <v>45</v>
      </c>
      <c r="K143" s="86">
        <v>60</v>
      </c>
      <c r="L143" s="86">
        <v>0</v>
      </c>
      <c r="M143" s="99">
        <f>Table_OTOB_YTD[[#This Row],[CHARGED DAYS]]-Table_OTOB_YTD[[#This Row],[CONTRACT DAYS]]</f>
        <v>15</v>
      </c>
      <c r="N143" s="87" t="s">
        <v>446</v>
      </c>
      <c r="O143" s="87" t="s">
        <v>134</v>
      </c>
      <c r="P143" s="88">
        <v>43647</v>
      </c>
      <c r="Q14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3" s="84" t="s">
        <v>16</v>
      </c>
      <c r="S143" s="84" t="s">
        <v>16</v>
      </c>
      <c r="T143" s="88" t="s">
        <v>12</v>
      </c>
      <c r="U143" s="88" t="s">
        <v>215</v>
      </c>
      <c r="V143" s="80" t="s">
        <v>117</v>
      </c>
    </row>
    <row r="144" spans="1:22" x14ac:dyDescent="0.35">
      <c r="A144" s="81" t="s">
        <v>21</v>
      </c>
      <c r="B144" s="82" t="s">
        <v>468</v>
      </c>
      <c r="C144" s="83" t="s">
        <v>124</v>
      </c>
      <c r="D144" s="83" t="s">
        <v>224</v>
      </c>
      <c r="E144" s="84">
        <v>43958</v>
      </c>
      <c r="F144" s="85">
        <v>3117046.36</v>
      </c>
      <c r="G144" s="85">
        <v>34754.94</v>
      </c>
      <c r="H144" s="85">
        <v>3006764.05</v>
      </c>
      <c r="I144" s="85">
        <v>-110282.31</v>
      </c>
      <c r="J144" s="86">
        <v>179</v>
      </c>
      <c r="K144" s="86">
        <v>301</v>
      </c>
      <c r="L144" s="86">
        <v>0</v>
      </c>
      <c r="M144" s="99">
        <f>Table_OTOB_YTD[[#This Row],[CHARGED DAYS]]-Table_OTOB_YTD[[#This Row],[CONTRACT DAYS]]</f>
        <v>122</v>
      </c>
      <c r="N144" s="87" t="s">
        <v>446</v>
      </c>
      <c r="O144" s="87" t="s">
        <v>134</v>
      </c>
      <c r="P144" s="88">
        <v>43647</v>
      </c>
      <c r="Q14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4" s="84" t="s">
        <v>16</v>
      </c>
      <c r="S144" s="84" t="s">
        <v>16</v>
      </c>
      <c r="T144" s="88" t="s">
        <v>16</v>
      </c>
      <c r="U144" s="88" t="s">
        <v>215</v>
      </c>
      <c r="V144" s="80" t="s">
        <v>117</v>
      </c>
    </row>
    <row r="145" spans="1:22" x14ac:dyDescent="0.35">
      <c r="A145" s="81" t="s">
        <v>13</v>
      </c>
      <c r="B145" s="82" t="s">
        <v>469</v>
      </c>
      <c r="C145" s="83" t="s">
        <v>65</v>
      </c>
      <c r="D145" s="83" t="s">
        <v>237</v>
      </c>
      <c r="E145" s="84">
        <v>43958</v>
      </c>
      <c r="F145" s="85">
        <v>3958941.6</v>
      </c>
      <c r="G145" s="85">
        <v>210350.23</v>
      </c>
      <c r="H145" s="85">
        <v>4406290.7699999996</v>
      </c>
      <c r="I145" s="85">
        <v>447349.17</v>
      </c>
      <c r="J145" s="86">
        <v>117</v>
      </c>
      <c r="K145" s="86">
        <v>107</v>
      </c>
      <c r="L145" s="86">
        <v>0</v>
      </c>
      <c r="M145" s="99">
        <f>Table_OTOB_YTD[[#This Row],[CHARGED DAYS]]-Table_OTOB_YTD[[#This Row],[CONTRACT DAYS]]</f>
        <v>-10</v>
      </c>
      <c r="N145" s="87" t="s">
        <v>446</v>
      </c>
      <c r="O145" s="87" t="s">
        <v>134</v>
      </c>
      <c r="P145" s="88">
        <v>43647</v>
      </c>
      <c r="Q14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5" s="84" t="s">
        <v>16</v>
      </c>
      <c r="S145" s="84" t="s">
        <v>16</v>
      </c>
      <c r="T145" s="88" t="s">
        <v>12</v>
      </c>
      <c r="U145" s="88" t="s">
        <v>215</v>
      </c>
      <c r="V145" s="80" t="s">
        <v>117</v>
      </c>
    </row>
    <row r="146" spans="1:22" x14ac:dyDescent="0.35">
      <c r="A146" s="81" t="s">
        <v>13</v>
      </c>
      <c r="B146" s="82" t="s">
        <v>470</v>
      </c>
      <c r="C146" s="83" t="s">
        <v>65</v>
      </c>
      <c r="D146" s="83" t="s">
        <v>18</v>
      </c>
      <c r="E146" s="84">
        <v>43958</v>
      </c>
      <c r="F146" s="85">
        <v>1954799.49</v>
      </c>
      <c r="G146" s="85">
        <v>39263.07</v>
      </c>
      <c r="H146" s="85">
        <v>1975490.73</v>
      </c>
      <c r="I146" s="85">
        <v>20691.240000000002</v>
      </c>
      <c r="J146" s="86">
        <v>125</v>
      </c>
      <c r="K146" s="86">
        <v>83</v>
      </c>
      <c r="L146" s="86">
        <v>0</v>
      </c>
      <c r="M146" s="99">
        <f>Table_OTOB_YTD[[#This Row],[CHARGED DAYS]]-Table_OTOB_YTD[[#This Row],[CONTRACT DAYS]]</f>
        <v>-42</v>
      </c>
      <c r="N146" s="87" t="s">
        <v>446</v>
      </c>
      <c r="O146" s="87" t="s">
        <v>134</v>
      </c>
      <c r="P146" s="88">
        <v>43647</v>
      </c>
      <c r="Q14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6" s="84" t="s">
        <v>16</v>
      </c>
      <c r="S146" s="84" t="s">
        <v>16</v>
      </c>
      <c r="T146" s="88" t="s">
        <v>16</v>
      </c>
      <c r="U146" s="88" t="s">
        <v>215</v>
      </c>
      <c r="V146" s="80" t="s">
        <v>117</v>
      </c>
    </row>
    <row r="147" spans="1:22" x14ac:dyDescent="0.35">
      <c r="A147" s="81" t="s">
        <v>49</v>
      </c>
      <c r="B147" s="82" t="s">
        <v>471</v>
      </c>
      <c r="C147" s="83" t="s">
        <v>51</v>
      </c>
      <c r="D147" s="83" t="s">
        <v>472</v>
      </c>
      <c r="E147" s="84">
        <v>43958</v>
      </c>
      <c r="F147" s="85">
        <v>13285921.439999999</v>
      </c>
      <c r="G147" s="85">
        <v>1881405.88</v>
      </c>
      <c r="H147" s="85">
        <v>15371043.060000001</v>
      </c>
      <c r="I147" s="85">
        <v>2085121.62</v>
      </c>
      <c r="J147" s="86">
        <v>305</v>
      </c>
      <c r="K147" s="86">
        <v>317</v>
      </c>
      <c r="L147" s="86">
        <v>8</v>
      </c>
      <c r="M147" s="99">
        <f>Table_OTOB_YTD[[#This Row],[CHARGED DAYS]]-Table_OTOB_YTD[[#This Row],[CONTRACT DAYS]]</f>
        <v>12</v>
      </c>
      <c r="N147" s="87" t="s">
        <v>446</v>
      </c>
      <c r="O147" s="87" t="s">
        <v>134</v>
      </c>
      <c r="P147" s="88">
        <v>43647</v>
      </c>
      <c r="Q14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7" s="84" t="s">
        <v>16</v>
      </c>
      <c r="S147" s="84" t="s">
        <v>16</v>
      </c>
      <c r="T147" s="88" t="s">
        <v>16</v>
      </c>
      <c r="U147" s="88" t="s">
        <v>215</v>
      </c>
      <c r="V147" s="80" t="s">
        <v>117</v>
      </c>
    </row>
    <row r="148" spans="1:22" x14ac:dyDescent="0.35">
      <c r="A148" s="81" t="s">
        <v>38</v>
      </c>
      <c r="B148" s="82" t="s">
        <v>473</v>
      </c>
      <c r="C148" s="83" t="s">
        <v>181</v>
      </c>
      <c r="D148" s="83" t="s">
        <v>474</v>
      </c>
      <c r="E148" s="84">
        <v>43958</v>
      </c>
      <c r="F148" s="85">
        <v>2899372.26</v>
      </c>
      <c r="G148" s="85">
        <v>2055.81</v>
      </c>
      <c r="H148" s="85">
        <v>3007213.5</v>
      </c>
      <c r="I148" s="85">
        <v>107841.24</v>
      </c>
      <c r="J148" s="86">
        <v>204</v>
      </c>
      <c r="K148" s="86">
        <v>201</v>
      </c>
      <c r="L148" s="86">
        <v>1</v>
      </c>
      <c r="M148" s="99">
        <f>Table_OTOB_YTD[[#This Row],[CHARGED DAYS]]-Table_OTOB_YTD[[#This Row],[CONTRACT DAYS]]</f>
        <v>-3</v>
      </c>
      <c r="N148" s="87" t="s">
        <v>446</v>
      </c>
      <c r="O148" s="87" t="s">
        <v>134</v>
      </c>
      <c r="P148" s="88">
        <v>43647</v>
      </c>
      <c r="Q14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8" s="84" t="s">
        <v>16</v>
      </c>
      <c r="S148" s="84" t="s">
        <v>16</v>
      </c>
      <c r="T148" s="88" t="s">
        <v>16</v>
      </c>
      <c r="U148" s="88" t="s">
        <v>215</v>
      </c>
      <c r="V148" s="80" t="s">
        <v>117</v>
      </c>
    </row>
    <row r="149" spans="1:22" x14ac:dyDescent="0.35">
      <c r="A149" s="81" t="s">
        <v>125</v>
      </c>
      <c r="B149" s="82" t="s">
        <v>475</v>
      </c>
      <c r="C149" s="83" t="s">
        <v>476</v>
      </c>
      <c r="D149" s="83" t="s">
        <v>18</v>
      </c>
      <c r="E149" s="84">
        <v>43959</v>
      </c>
      <c r="F149" s="85">
        <v>1112297.25</v>
      </c>
      <c r="G149" s="85">
        <v>0</v>
      </c>
      <c r="H149" s="85">
        <v>1126118.02</v>
      </c>
      <c r="I149" s="85">
        <v>13820.77</v>
      </c>
      <c r="J149" s="86">
        <v>50</v>
      </c>
      <c r="K149" s="86">
        <v>32</v>
      </c>
      <c r="L149" s="86">
        <v>0</v>
      </c>
      <c r="M149" s="99">
        <f>Table_OTOB_YTD[[#This Row],[CHARGED DAYS]]-Table_OTOB_YTD[[#This Row],[CONTRACT DAYS]]</f>
        <v>-18</v>
      </c>
      <c r="N149" s="87" t="s">
        <v>446</v>
      </c>
      <c r="O149" s="87" t="s">
        <v>134</v>
      </c>
      <c r="P149" s="88">
        <v>43647</v>
      </c>
      <c r="Q14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49" s="84" t="s">
        <v>16</v>
      </c>
      <c r="S149" s="84" t="s">
        <v>16</v>
      </c>
      <c r="T149" s="88" t="s">
        <v>16</v>
      </c>
      <c r="U149" s="88" t="s">
        <v>215</v>
      </c>
      <c r="V149" s="80" t="s">
        <v>117</v>
      </c>
    </row>
    <row r="150" spans="1:22" x14ac:dyDescent="0.35">
      <c r="A150" s="81" t="s">
        <v>33</v>
      </c>
      <c r="B150" s="82" t="s">
        <v>477</v>
      </c>
      <c r="C150" s="83" t="s">
        <v>162</v>
      </c>
      <c r="D150" s="83" t="s">
        <v>77</v>
      </c>
      <c r="E150" s="84">
        <v>43959</v>
      </c>
      <c r="F150" s="85">
        <v>200076.16</v>
      </c>
      <c r="G150" s="85">
        <v>6014.58</v>
      </c>
      <c r="H150" s="85">
        <v>207554.41</v>
      </c>
      <c r="I150" s="85">
        <v>7478.25</v>
      </c>
      <c r="J150" s="86">
        <v>100</v>
      </c>
      <c r="K150" s="86">
        <v>72</v>
      </c>
      <c r="L150" s="86">
        <v>0</v>
      </c>
      <c r="M150" s="99">
        <f>Table_OTOB_YTD[[#This Row],[CHARGED DAYS]]-Table_OTOB_YTD[[#This Row],[CONTRACT DAYS]]</f>
        <v>-28</v>
      </c>
      <c r="N150" s="87" t="s">
        <v>446</v>
      </c>
      <c r="O150" s="87" t="s">
        <v>134</v>
      </c>
      <c r="P150" s="88">
        <v>43647</v>
      </c>
      <c r="Q15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0" s="84" t="s">
        <v>16</v>
      </c>
      <c r="S150" s="84" t="s">
        <v>16</v>
      </c>
      <c r="T150" s="88" t="s">
        <v>16</v>
      </c>
      <c r="U150" s="88" t="s">
        <v>215</v>
      </c>
      <c r="V150" s="80" t="s">
        <v>117</v>
      </c>
    </row>
    <row r="151" spans="1:22" x14ac:dyDescent="0.35">
      <c r="A151" s="81" t="s">
        <v>33</v>
      </c>
      <c r="B151" s="82" t="s">
        <v>478</v>
      </c>
      <c r="C151" s="83" t="s">
        <v>226</v>
      </c>
      <c r="D151" s="83" t="s">
        <v>68</v>
      </c>
      <c r="E151" s="84">
        <v>43959</v>
      </c>
      <c r="F151" s="85">
        <v>837425.93</v>
      </c>
      <c r="G151" s="85">
        <v>-71707.960000000006</v>
      </c>
      <c r="H151" s="85">
        <v>828108.53</v>
      </c>
      <c r="I151" s="85">
        <v>-9317.4</v>
      </c>
      <c r="J151" s="86">
        <v>48</v>
      </c>
      <c r="K151" s="86">
        <v>48</v>
      </c>
      <c r="L151" s="86">
        <v>0</v>
      </c>
      <c r="M151" s="99">
        <f>Table_OTOB_YTD[[#This Row],[CHARGED DAYS]]-Table_OTOB_YTD[[#This Row],[CONTRACT DAYS]]</f>
        <v>0</v>
      </c>
      <c r="N151" s="87" t="s">
        <v>446</v>
      </c>
      <c r="O151" s="87" t="s">
        <v>134</v>
      </c>
      <c r="P151" s="88">
        <v>43647</v>
      </c>
      <c r="Q15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1" s="84" t="s">
        <v>16</v>
      </c>
      <c r="S151" s="84" t="s">
        <v>16</v>
      </c>
      <c r="T151" s="88" t="s">
        <v>16</v>
      </c>
      <c r="U151" s="88" t="s">
        <v>215</v>
      </c>
      <c r="V151" s="80" t="s">
        <v>117</v>
      </c>
    </row>
    <row r="152" spans="1:22" x14ac:dyDescent="0.35">
      <c r="A152" s="81" t="s">
        <v>33</v>
      </c>
      <c r="B152" s="82" t="s">
        <v>479</v>
      </c>
      <c r="C152" s="83" t="s">
        <v>164</v>
      </c>
      <c r="D152" s="83" t="s">
        <v>18</v>
      </c>
      <c r="E152" s="84">
        <v>43959</v>
      </c>
      <c r="F152" s="85">
        <v>519916.51</v>
      </c>
      <c r="G152" s="85">
        <v>76833.55</v>
      </c>
      <c r="H152" s="85">
        <v>585459.30000000005</v>
      </c>
      <c r="I152" s="85">
        <v>65542.789999999994</v>
      </c>
      <c r="J152" s="86">
        <v>133</v>
      </c>
      <c r="K152" s="86">
        <v>147</v>
      </c>
      <c r="L152" s="86">
        <v>14</v>
      </c>
      <c r="M152" s="99">
        <f>Table_OTOB_YTD[[#This Row],[CHARGED DAYS]]-Table_OTOB_YTD[[#This Row],[CONTRACT DAYS]]</f>
        <v>14</v>
      </c>
      <c r="N152" s="87" t="s">
        <v>446</v>
      </c>
      <c r="O152" s="87" t="s">
        <v>134</v>
      </c>
      <c r="P152" s="88">
        <v>43647</v>
      </c>
      <c r="Q15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2" s="84" t="s">
        <v>16</v>
      </c>
      <c r="S152" s="84" t="s">
        <v>16</v>
      </c>
      <c r="T152" s="88" t="s">
        <v>16</v>
      </c>
      <c r="U152" s="88" t="s">
        <v>215</v>
      </c>
      <c r="V152" s="80" t="s">
        <v>117</v>
      </c>
    </row>
    <row r="153" spans="1:22" x14ac:dyDescent="0.35">
      <c r="A153" s="81" t="s">
        <v>33</v>
      </c>
      <c r="B153" s="82" t="s">
        <v>480</v>
      </c>
      <c r="C153" s="83" t="s">
        <v>162</v>
      </c>
      <c r="D153" s="83" t="s">
        <v>285</v>
      </c>
      <c r="E153" s="84">
        <v>43959</v>
      </c>
      <c r="F153" s="85">
        <v>375115.5</v>
      </c>
      <c r="G153" s="85">
        <v>-36372</v>
      </c>
      <c r="H153" s="85">
        <v>332816.25</v>
      </c>
      <c r="I153" s="85">
        <v>-42299.25</v>
      </c>
      <c r="J153" s="86">
        <v>29</v>
      </c>
      <c r="K153" s="86">
        <v>32</v>
      </c>
      <c r="L153" s="86">
        <v>0</v>
      </c>
      <c r="M153" s="99">
        <f>Table_OTOB_YTD[[#This Row],[CHARGED DAYS]]-Table_OTOB_YTD[[#This Row],[CONTRACT DAYS]]</f>
        <v>3</v>
      </c>
      <c r="N153" s="87" t="s">
        <v>446</v>
      </c>
      <c r="O153" s="87" t="s">
        <v>134</v>
      </c>
      <c r="P153" s="88">
        <v>43647</v>
      </c>
      <c r="Q15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3" s="84" t="s">
        <v>16</v>
      </c>
      <c r="S153" s="84" t="s">
        <v>16</v>
      </c>
      <c r="T153" s="88" t="s">
        <v>16</v>
      </c>
      <c r="U153" s="88" t="s">
        <v>215</v>
      </c>
      <c r="V153" s="80" t="s">
        <v>117</v>
      </c>
    </row>
    <row r="154" spans="1:22" x14ac:dyDescent="0.35">
      <c r="A154" s="81" t="s">
        <v>182</v>
      </c>
      <c r="B154" s="82" t="s">
        <v>481</v>
      </c>
      <c r="C154" s="83" t="s">
        <v>182</v>
      </c>
      <c r="D154" s="83" t="s">
        <v>482</v>
      </c>
      <c r="E154" s="84">
        <v>43962</v>
      </c>
      <c r="F154" s="85">
        <v>21784387.32</v>
      </c>
      <c r="G154" s="85">
        <v>-980765.67</v>
      </c>
      <c r="H154" s="85">
        <v>20712003.739999998</v>
      </c>
      <c r="I154" s="85">
        <v>-1072383.58</v>
      </c>
      <c r="J154" s="86">
        <v>452</v>
      </c>
      <c r="K154" s="86">
        <v>544</v>
      </c>
      <c r="L154" s="86">
        <v>85</v>
      </c>
      <c r="M154" s="99">
        <f>Table_OTOB_YTD[[#This Row],[CHARGED DAYS]]-Table_OTOB_YTD[[#This Row],[CONTRACT DAYS]]</f>
        <v>92</v>
      </c>
      <c r="N154" s="87" t="s">
        <v>446</v>
      </c>
      <c r="O154" s="87" t="s">
        <v>134</v>
      </c>
      <c r="P154" s="88">
        <v>43647</v>
      </c>
      <c r="Q15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4" s="84" t="s">
        <v>16</v>
      </c>
      <c r="S154" s="84" t="s">
        <v>16</v>
      </c>
      <c r="T154" s="88" t="s">
        <v>16</v>
      </c>
      <c r="U154" s="88" t="s">
        <v>216</v>
      </c>
      <c r="V154" s="80" t="s">
        <v>117</v>
      </c>
    </row>
    <row r="155" spans="1:22" x14ac:dyDescent="0.35">
      <c r="A155" s="81" t="s">
        <v>24</v>
      </c>
      <c r="B155" s="82" t="s">
        <v>483</v>
      </c>
      <c r="C155" s="83" t="s">
        <v>25</v>
      </c>
      <c r="D155" s="83" t="s">
        <v>484</v>
      </c>
      <c r="E155" s="84">
        <v>43962</v>
      </c>
      <c r="F155" s="85">
        <v>9397775.3800000008</v>
      </c>
      <c r="G155" s="85">
        <v>-284527.24</v>
      </c>
      <c r="H155" s="85">
        <v>8205273.3399999999</v>
      </c>
      <c r="I155" s="85">
        <v>-1192502.04</v>
      </c>
      <c r="J155" s="86">
        <v>60</v>
      </c>
      <c r="K155" s="86">
        <v>55</v>
      </c>
      <c r="L155" s="86">
        <v>0</v>
      </c>
      <c r="M155" s="99">
        <f>Table_OTOB_YTD[[#This Row],[CHARGED DAYS]]-Table_OTOB_YTD[[#This Row],[CONTRACT DAYS]]</f>
        <v>-5</v>
      </c>
      <c r="N155" s="87" t="s">
        <v>446</v>
      </c>
      <c r="O155" s="87" t="s">
        <v>134</v>
      </c>
      <c r="P155" s="88">
        <v>43647</v>
      </c>
      <c r="Q15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5" s="84" t="s">
        <v>16</v>
      </c>
      <c r="S155" s="84" t="s">
        <v>16</v>
      </c>
      <c r="T155" s="88" t="s">
        <v>16</v>
      </c>
      <c r="U155" s="88" t="s">
        <v>215</v>
      </c>
      <c r="V155" s="80" t="s">
        <v>117</v>
      </c>
    </row>
    <row r="156" spans="1:22" x14ac:dyDescent="0.35">
      <c r="A156" s="81" t="s">
        <v>38</v>
      </c>
      <c r="B156" s="82" t="s">
        <v>485</v>
      </c>
      <c r="C156" s="83" t="s">
        <v>176</v>
      </c>
      <c r="D156" s="83" t="s">
        <v>486</v>
      </c>
      <c r="E156" s="84">
        <v>43962</v>
      </c>
      <c r="F156" s="85">
        <v>739514.5</v>
      </c>
      <c r="G156" s="85">
        <v>0</v>
      </c>
      <c r="H156" s="85">
        <v>662764.53</v>
      </c>
      <c r="I156" s="85">
        <v>-76749.97</v>
      </c>
      <c r="J156" s="86">
        <v>85</v>
      </c>
      <c r="K156" s="86">
        <v>67</v>
      </c>
      <c r="L156" s="86">
        <v>0</v>
      </c>
      <c r="M156" s="99">
        <f>Table_OTOB_YTD[[#This Row],[CHARGED DAYS]]-Table_OTOB_YTD[[#This Row],[CONTRACT DAYS]]</f>
        <v>-18</v>
      </c>
      <c r="N156" s="87" t="s">
        <v>446</v>
      </c>
      <c r="O156" s="87" t="s">
        <v>134</v>
      </c>
      <c r="P156" s="88">
        <v>43647</v>
      </c>
      <c r="Q15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6" s="84" t="s">
        <v>16</v>
      </c>
      <c r="S156" s="84" t="s">
        <v>16</v>
      </c>
      <c r="T156" s="88" t="s">
        <v>16</v>
      </c>
      <c r="U156" s="88" t="s">
        <v>215</v>
      </c>
      <c r="V156" s="80" t="s">
        <v>117</v>
      </c>
    </row>
    <row r="157" spans="1:22" x14ac:dyDescent="0.35">
      <c r="A157" s="81" t="s">
        <v>154</v>
      </c>
      <c r="B157" s="82" t="s">
        <v>487</v>
      </c>
      <c r="C157" s="83" t="s">
        <v>155</v>
      </c>
      <c r="D157" s="83" t="s">
        <v>120</v>
      </c>
      <c r="E157" s="84">
        <v>43963</v>
      </c>
      <c r="F157" s="85">
        <v>12390506.449999999</v>
      </c>
      <c r="G157" s="85">
        <v>-104156.8</v>
      </c>
      <c r="H157" s="85">
        <v>13006340.689999999</v>
      </c>
      <c r="I157" s="85">
        <v>615834.24</v>
      </c>
      <c r="J157" s="86">
        <v>92</v>
      </c>
      <c r="K157" s="86">
        <v>99</v>
      </c>
      <c r="L157" s="86">
        <v>0</v>
      </c>
      <c r="M157" s="99">
        <f>Table_OTOB_YTD[[#This Row],[CHARGED DAYS]]-Table_OTOB_YTD[[#This Row],[CONTRACT DAYS]]</f>
        <v>7</v>
      </c>
      <c r="N157" s="87" t="s">
        <v>446</v>
      </c>
      <c r="O157" s="87" t="s">
        <v>134</v>
      </c>
      <c r="P157" s="88">
        <v>43647</v>
      </c>
      <c r="Q15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7" s="84" t="s">
        <v>16</v>
      </c>
      <c r="S157" s="84" t="s">
        <v>16</v>
      </c>
      <c r="T157" s="88" t="s">
        <v>16</v>
      </c>
      <c r="U157" s="88" t="s">
        <v>215</v>
      </c>
      <c r="V157" s="80" t="s">
        <v>117</v>
      </c>
    </row>
    <row r="158" spans="1:22" x14ac:dyDescent="0.35">
      <c r="A158" s="81" t="s">
        <v>58</v>
      </c>
      <c r="B158" s="82" t="s">
        <v>488</v>
      </c>
      <c r="C158" s="83" t="s">
        <v>228</v>
      </c>
      <c r="D158" s="83" t="s">
        <v>118</v>
      </c>
      <c r="E158" s="84">
        <v>43963</v>
      </c>
      <c r="F158" s="85">
        <v>114856.5</v>
      </c>
      <c r="G158" s="85">
        <v>0</v>
      </c>
      <c r="H158" s="85">
        <v>112185.55</v>
      </c>
      <c r="I158" s="85">
        <v>-2670.95</v>
      </c>
      <c r="J158" s="86">
        <v>30</v>
      </c>
      <c r="K158" s="86">
        <v>13</v>
      </c>
      <c r="L158" s="86">
        <v>0</v>
      </c>
      <c r="M158" s="99">
        <f>Table_OTOB_YTD[[#This Row],[CHARGED DAYS]]-Table_OTOB_YTD[[#This Row],[CONTRACT DAYS]]</f>
        <v>-17</v>
      </c>
      <c r="N158" s="87" t="s">
        <v>446</v>
      </c>
      <c r="O158" s="87" t="s">
        <v>134</v>
      </c>
      <c r="P158" s="88">
        <v>43647</v>
      </c>
      <c r="Q15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8" s="84" t="s">
        <v>16</v>
      </c>
      <c r="S158" s="84" t="s">
        <v>16</v>
      </c>
      <c r="T158" s="88" t="s">
        <v>16</v>
      </c>
      <c r="U158" s="88" t="s">
        <v>215</v>
      </c>
      <c r="V158" s="80" t="s">
        <v>117</v>
      </c>
    </row>
    <row r="159" spans="1:22" x14ac:dyDescent="0.35">
      <c r="A159" s="81" t="s">
        <v>13</v>
      </c>
      <c r="B159" s="82" t="s">
        <v>489</v>
      </c>
      <c r="C159" s="83" t="s">
        <v>14</v>
      </c>
      <c r="D159" s="83" t="s">
        <v>490</v>
      </c>
      <c r="E159" s="84">
        <v>43964</v>
      </c>
      <c r="F159" s="85">
        <v>1310876.26</v>
      </c>
      <c r="G159" s="85">
        <v>0</v>
      </c>
      <c r="H159" s="85">
        <v>1437294.47</v>
      </c>
      <c r="I159" s="85">
        <v>126418.21</v>
      </c>
      <c r="J159" s="86">
        <v>72</v>
      </c>
      <c r="K159" s="86">
        <v>77</v>
      </c>
      <c r="L159" s="86">
        <v>0</v>
      </c>
      <c r="M159" s="99">
        <f>Table_OTOB_YTD[[#This Row],[CHARGED DAYS]]-Table_OTOB_YTD[[#This Row],[CONTRACT DAYS]]</f>
        <v>5</v>
      </c>
      <c r="N159" s="87" t="s">
        <v>446</v>
      </c>
      <c r="O159" s="87" t="s">
        <v>134</v>
      </c>
      <c r="P159" s="88">
        <v>43647</v>
      </c>
      <c r="Q15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59" s="84" t="s">
        <v>16</v>
      </c>
      <c r="S159" s="84" t="s">
        <v>16</v>
      </c>
      <c r="T159" s="88" t="s">
        <v>12</v>
      </c>
      <c r="U159" s="88" t="s">
        <v>215</v>
      </c>
      <c r="V159" s="80" t="s">
        <v>117</v>
      </c>
    </row>
    <row r="160" spans="1:22" x14ac:dyDescent="0.35">
      <c r="A160" s="81" t="s">
        <v>26</v>
      </c>
      <c r="B160" s="82" t="s">
        <v>491</v>
      </c>
      <c r="C160" s="83" t="s">
        <v>150</v>
      </c>
      <c r="D160" s="83" t="s">
        <v>492</v>
      </c>
      <c r="E160" s="84">
        <v>43964</v>
      </c>
      <c r="F160" s="85">
        <v>3753154.8200000003</v>
      </c>
      <c r="G160" s="85">
        <v>7643.24</v>
      </c>
      <c r="H160" s="85">
        <v>3600922.63</v>
      </c>
      <c r="I160" s="85">
        <v>-152232.19</v>
      </c>
      <c r="J160" s="86">
        <v>96</v>
      </c>
      <c r="K160" s="86">
        <v>96</v>
      </c>
      <c r="L160" s="86">
        <v>0</v>
      </c>
      <c r="M160" s="99">
        <f>Table_OTOB_YTD[[#This Row],[CHARGED DAYS]]-Table_OTOB_YTD[[#This Row],[CONTRACT DAYS]]</f>
        <v>0</v>
      </c>
      <c r="N160" s="87" t="s">
        <v>446</v>
      </c>
      <c r="O160" s="87" t="s">
        <v>134</v>
      </c>
      <c r="P160" s="88">
        <v>43647</v>
      </c>
      <c r="Q16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0" s="84" t="s">
        <v>16</v>
      </c>
      <c r="S160" s="84" t="s">
        <v>16</v>
      </c>
      <c r="T160" s="88" t="s">
        <v>16</v>
      </c>
      <c r="U160" s="88" t="s">
        <v>215</v>
      </c>
      <c r="V160" s="80" t="s">
        <v>117</v>
      </c>
    </row>
    <row r="161" spans="1:22" x14ac:dyDescent="0.35">
      <c r="A161" s="81" t="s">
        <v>36</v>
      </c>
      <c r="B161" s="82" t="s">
        <v>493</v>
      </c>
      <c r="C161" s="83" t="s">
        <v>223</v>
      </c>
      <c r="D161" s="83" t="s">
        <v>494</v>
      </c>
      <c r="E161" s="84">
        <v>43964</v>
      </c>
      <c r="F161" s="85">
        <v>5234721.7699999996</v>
      </c>
      <c r="G161" s="85">
        <v>226468.57</v>
      </c>
      <c r="H161" s="85">
        <v>5524820.21</v>
      </c>
      <c r="I161" s="85">
        <v>290098.44</v>
      </c>
      <c r="J161" s="86">
        <v>80</v>
      </c>
      <c r="K161" s="86">
        <v>121</v>
      </c>
      <c r="L161" s="86">
        <v>25</v>
      </c>
      <c r="M161" s="99">
        <f>Table_OTOB_YTD[[#This Row],[CHARGED DAYS]]-Table_OTOB_YTD[[#This Row],[CONTRACT DAYS]]</f>
        <v>41</v>
      </c>
      <c r="N161" s="87" t="s">
        <v>446</v>
      </c>
      <c r="O161" s="87" t="s">
        <v>134</v>
      </c>
      <c r="P161" s="88">
        <v>43647</v>
      </c>
      <c r="Q16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1" s="84" t="s">
        <v>16</v>
      </c>
      <c r="S161" s="84" t="s">
        <v>16</v>
      </c>
      <c r="T161" s="88" t="s">
        <v>16</v>
      </c>
      <c r="U161" s="88" t="s">
        <v>215</v>
      </c>
      <c r="V161" s="80" t="s">
        <v>117</v>
      </c>
    </row>
    <row r="162" spans="1:22" x14ac:dyDescent="0.35">
      <c r="A162" s="81" t="s">
        <v>31</v>
      </c>
      <c r="B162" s="82" t="s">
        <v>495</v>
      </c>
      <c r="C162" s="83" t="s">
        <v>141</v>
      </c>
      <c r="D162" s="83" t="s">
        <v>48</v>
      </c>
      <c r="E162" s="84">
        <v>43964</v>
      </c>
      <c r="F162" s="85">
        <v>469505.5</v>
      </c>
      <c r="G162" s="85">
        <v>-2619.6</v>
      </c>
      <c r="H162" s="85">
        <v>472264.82</v>
      </c>
      <c r="I162" s="85">
        <v>2759.32</v>
      </c>
      <c r="J162" s="86">
        <v>45</v>
      </c>
      <c r="K162" s="86">
        <v>43</v>
      </c>
      <c r="L162" s="86">
        <v>0</v>
      </c>
      <c r="M162" s="99">
        <f>Table_OTOB_YTD[[#This Row],[CHARGED DAYS]]-Table_OTOB_YTD[[#This Row],[CONTRACT DAYS]]</f>
        <v>-2</v>
      </c>
      <c r="N162" s="87" t="s">
        <v>446</v>
      </c>
      <c r="O162" s="87" t="s">
        <v>134</v>
      </c>
      <c r="P162" s="88">
        <v>43647</v>
      </c>
      <c r="Q16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2" s="84" t="s">
        <v>16</v>
      </c>
      <c r="S162" s="84" t="s">
        <v>16</v>
      </c>
      <c r="T162" s="88" t="s">
        <v>16</v>
      </c>
      <c r="U162" s="88" t="s">
        <v>215</v>
      </c>
      <c r="V162" s="80" t="s">
        <v>117</v>
      </c>
    </row>
    <row r="163" spans="1:22" x14ac:dyDescent="0.35">
      <c r="A163" s="81" t="s">
        <v>31</v>
      </c>
      <c r="B163" s="82" t="s">
        <v>496</v>
      </c>
      <c r="C163" s="83" t="s">
        <v>141</v>
      </c>
      <c r="D163" s="83" t="s">
        <v>20</v>
      </c>
      <c r="E163" s="84">
        <v>43964</v>
      </c>
      <c r="F163" s="85">
        <v>719184.75</v>
      </c>
      <c r="G163" s="85">
        <v>-46502.200000000004</v>
      </c>
      <c r="H163" s="85">
        <v>678031.11</v>
      </c>
      <c r="I163" s="85">
        <v>-41153.64</v>
      </c>
      <c r="J163" s="86">
        <v>179</v>
      </c>
      <c r="K163" s="86">
        <v>102</v>
      </c>
      <c r="L163" s="86">
        <v>0</v>
      </c>
      <c r="M163" s="99">
        <f>Table_OTOB_YTD[[#This Row],[CHARGED DAYS]]-Table_OTOB_YTD[[#This Row],[CONTRACT DAYS]]</f>
        <v>-77</v>
      </c>
      <c r="N163" s="87" t="s">
        <v>446</v>
      </c>
      <c r="O163" s="87" t="s">
        <v>134</v>
      </c>
      <c r="P163" s="88">
        <v>43647</v>
      </c>
      <c r="Q16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3" s="84" t="s">
        <v>16</v>
      </c>
      <c r="S163" s="84" t="s">
        <v>16</v>
      </c>
      <c r="T163" s="88" t="s">
        <v>16</v>
      </c>
      <c r="U163" s="88" t="s">
        <v>215</v>
      </c>
      <c r="V163" s="80" t="s">
        <v>117</v>
      </c>
    </row>
    <row r="164" spans="1:22" x14ac:dyDescent="0.35">
      <c r="A164" s="81" t="s">
        <v>43</v>
      </c>
      <c r="B164" s="82" t="s">
        <v>497</v>
      </c>
      <c r="C164" s="83" t="s">
        <v>225</v>
      </c>
      <c r="D164" s="83" t="s">
        <v>67</v>
      </c>
      <c r="E164" s="84">
        <v>43965</v>
      </c>
      <c r="F164" s="85">
        <v>9089126.4299999997</v>
      </c>
      <c r="G164" s="85">
        <v>-659046.32999999996</v>
      </c>
      <c r="H164" s="85">
        <v>7717965.5599999996</v>
      </c>
      <c r="I164" s="85">
        <v>-1371160.87</v>
      </c>
      <c r="J164" s="86">
        <v>57</v>
      </c>
      <c r="K164" s="86">
        <v>62</v>
      </c>
      <c r="L164" s="86">
        <v>5</v>
      </c>
      <c r="M164" s="99">
        <f>Table_OTOB_YTD[[#This Row],[CHARGED DAYS]]-Table_OTOB_YTD[[#This Row],[CONTRACT DAYS]]</f>
        <v>5</v>
      </c>
      <c r="N164" s="87" t="s">
        <v>446</v>
      </c>
      <c r="O164" s="87" t="s">
        <v>134</v>
      </c>
      <c r="P164" s="88">
        <v>43647</v>
      </c>
      <c r="Q16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4" s="84" t="s">
        <v>16</v>
      </c>
      <c r="S164" s="84" t="s">
        <v>16</v>
      </c>
      <c r="T164" s="88" t="s">
        <v>16</v>
      </c>
      <c r="U164" s="88" t="s">
        <v>215</v>
      </c>
      <c r="V164" s="80" t="s">
        <v>117</v>
      </c>
    </row>
    <row r="165" spans="1:22" x14ac:dyDescent="0.35">
      <c r="A165" s="81" t="s">
        <v>29</v>
      </c>
      <c r="B165" s="82" t="s">
        <v>498</v>
      </c>
      <c r="C165" s="83" t="s">
        <v>239</v>
      </c>
      <c r="D165" s="83" t="s">
        <v>163</v>
      </c>
      <c r="E165" s="84">
        <v>43965</v>
      </c>
      <c r="F165" s="85">
        <v>3356712.65</v>
      </c>
      <c r="G165" s="85">
        <v>143031.41</v>
      </c>
      <c r="H165" s="85">
        <v>3583055.7</v>
      </c>
      <c r="I165" s="85">
        <v>226343.05</v>
      </c>
      <c r="J165" s="86">
        <v>87</v>
      </c>
      <c r="K165" s="86">
        <v>95</v>
      </c>
      <c r="L165" s="86">
        <v>8</v>
      </c>
      <c r="M165" s="99">
        <f>Table_OTOB_YTD[[#This Row],[CHARGED DAYS]]-Table_OTOB_YTD[[#This Row],[CONTRACT DAYS]]</f>
        <v>8</v>
      </c>
      <c r="N165" s="87" t="s">
        <v>446</v>
      </c>
      <c r="O165" s="87" t="s">
        <v>134</v>
      </c>
      <c r="P165" s="88">
        <v>43647</v>
      </c>
      <c r="Q16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5" s="84" t="s">
        <v>16</v>
      </c>
      <c r="S165" s="84" t="s">
        <v>16</v>
      </c>
      <c r="T165" s="88" t="s">
        <v>16</v>
      </c>
      <c r="U165" s="88" t="s">
        <v>215</v>
      </c>
      <c r="V165" s="80" t="s">
        <v>117</v>
      </c>
    </row>
    <row r="166" spans="1:22" x14ac:dyDescent="0.35">
      <c r="A166" s="81" t="s">
        <v>49</v>
      </c>
      <c r="B166" s="82" t="s">
        <v>499</v>
      </c>
      <c r="C166" s="83" t="s">
        <v>83</v>
      </c>
      <c r="D166" s="83" t="s">
        <v>500</v>
      </c>
      <c r="E166" s="84">
        <v>43965</v>
      </c>
      <c r="F166" s="85">
        <v>2837928.34</v>
      </c>
      <c r="G166" s="85">
        <v>-98944.5</v>
      </c>
      <c r="H166" s="85">
        <v>2880806.6</v>
      </c>
      <c r="I166" s="85">
        <v>42878.26</v>
      </c>
      <c r="J166" s="86">
        <v>60</v>
      </c>
      <c r="K166" s="86">
        <v>55</v>
      </c>
      <c r="L166" s="86">
        <v>0</v>
      </c>
      <c r="M166" s="99">
        <f>Table_OTOB_YTD[[#This Row],[CHARGED DAYS]]-Table_OTOB_YTD[[#This Row],[CONTRACT DAYS]]</f>
        <v>-5</v>
      </c>
      <c r="N166" s="87" t="s">
        <v>446</v>
      </c>
      <c r="O166" s="87" t="s">
        <v>134</v>
      </c>
      <c r="P166" s="88">
        <v>43647</v>
      </c>
      <c r="Q16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6" s="84" t="s">
        <v>16</v>
      </c>
      <c r="S166" s="84" t="s">
        <v>16</v>
      </c>
      <c r="T166" s="88" t="s">
        <v>16</v>
      </c>
      <c r="U166" s="88" t="s">
        <v>215</v>
      </c>
      <c r="V166" s="80" t="s">
        <v>117</v>
      </c>
    </row>
    <row r="167" spans="1:22" x14ac:dyDescent="0.35">
      <c r="A167" s="81" t="s">
        <v>52</v>
      </c>
      <c r="B167" s="82" t="s">
        <v>501</v>
      </c>
      <c r="C167" s="83" t="s">
        <v>55</v>
      </c>
      <c r="D167" s="83" t="s">
        <v>18</v>
      </c>
      <c r="E167" s="84">
        <v>43965</v>
      </c>
      <c r="F167" s="85">
        <v>1756584.32</v>
      </c>
      <c r="G167" s="85">
        <v>168938.06</v>
      </c>
      <c r="H167" s="85">
        <v>2097843.52</v>
      </c>
      <c r="I167" s="85">
        <v>341259.2</v>
      </c>
      <c r="J167" s="86">
        <v>123</v>
      </c>
      <c r="K167" s="86">
        <v>164</v>
      </c>
      <c r="L167" s="86">
        <v>45</v>
      </c>
      <c r="M167" s="99">
        <f>Table_OTOB_YTD[[#This Row],[CHARGED DAYS]]-Table_OTOB_YTD[[#This Row],[CONTRACT DAYS]]</f>
        <v>41</v>
      </c>
      <c r="N167" s="87" t="s">
        <v>446</v>
      </c>
      <c r="O167" s="87" t="s">
        <v>134</v>
      </c>
      <c r="P167" s="88">
        <v>43647</v>
      </c>
      <c r="Q16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7" s="84" t="s">
        <v>16</v>
      </c>
      <c r="S167" s="84" t="s">
        <v>16</v>
      </c>
      <c r="T167" s="88" t="s">
        <v>16</v>
      </c>
      <c r="U167" s="88" t="s">
        <v>215</v>
      </c>
      <c r="V167" s="80" t="s">
        <v>117</v>
      </c>
    </row>
    <row r="168" spans="1:22" x14ac:dyDescent="0.35">
      <c r="A168" s="81" t="s">
        <v>31</v>
      </c>
      <c r="B168" s="82" t="s">
        <v>502</v>
      </c>
      <c r="C168" s="83" t="s">
        <v>35</v>
      </c>
      <c r="D168" s="83" t="s">
        <v>20</v>
      </c>
      <c r="E168" s="84">
        <v>43965</v>
      </c>
      <c r="F168" s="85">
        <v>904834.8</v>
      </c>
      <c r="G168" s="85">
        <v>24778.560000000001</v>
      </c>
      <c r="H168" s="85">
        <v>897902.3</v>
      </c>
      <c r="I168" s="85">
        <v>-6932.5</v>
      </c>
      <c r="J168" s="86">
        <v>226</v>
      </c>
      <c r="K168" s="86">
        <v>224</v>
      </c>
      <c r="L168" s="86">
        <v>0</v>
      </c>
      <c r="M168" s="99">
        <f>Table_OTOB_YTD[[#This Row],[CHARGED DAYS]]-Table_OTOB_YTD[[#This Row],[CONTRACT DAYS]]</f>
        <v>-2</v>
      </c>
      <c r="N168" s="87" t="s">
        <v>446</v>
      </c>
      <c r="O168" s="87" t="s">
        <v>134</v>
      </c>
      <c r="P168" s="88">
        <v>43647</v>
      </c>
      <c r="Q16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Q3</v>
      </c>
      <c r="R168" s="84" t="s">
        <v>16</v>
      </c>
      <c r="S168" s="84" t="s">
        <v>16</v>
      </c>
      <c r="T168" s="88" t="s">
        <v>16</v>
      </c>
      <c r="U168" s="88" t="s">
        <v>215</v>
      </c>
      <c r="V168" s="80" t="s">
        <v>117</v>
      </c>
    </row>
    <row r="169" spans="1:22" x14ac:dyDescent="0.35">
      <c r="A169" s="81" t="s">
        <v>49</v>
      </c>
      <c r="B169" s="82" t="s">
        <v>503</v>
      </c>
      <c r="C169" s="83" t="s">
        <v>51</v>
      </c>
      <c r="D169" s="83" t="s">
        <v>211</v>
      </c>
      <c r="E169" s="84">
        <v>43991</v>
      </c>
      <c r="F169" s="85">
        <v>1755643.65</v>
      </c>
      <c r="G169" s="85">
        <v>733029.07000000007</v>
      </c>
      <c r="H169" s="85">
        <v>2583290.9500000002</v>
      </c>
      <c r="I169" s="85">
        <v>827647.3</v>
      </c>
      <c r="J169" s="86">
        <v>132</v>
      </c>
      <c r="K169" s="86">
        <v>125</v>
      </c>
      <c r="L169" s="86">
        <v>4</v>
      </c>
      <c r="M169" s="99">
        <f>Table_OTOB_YTD[[#This Row],[CHARGED DAYS]]-Table_OTOB_YTD[[#This Row],[CONTRACT DAYS]]</f>
        <v>-7</v>
      </c>
      <c r="N169" s="87" t="s">
        <v>504</v>
      </c>
      <c r="O169" s="87" t="s">
        <v>135</v>
      </c>
      <c r="P169" s="88">
        <v>43739</v>
      </c>
      <c r="Q16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69" s="84" t="s">
        <v>16</v>
      </c>
      <c r="S169" s="84" t="s">
        <v>16</v>
      </c>
      <c r="T169" s="88" t="s">
        <v>16</v>
      </c>
      <c r="U169" s="88" t="s">
        <v>215</v>
      </c>
      <c r="V169" s="80" t="s">
        <v>117</v>
      </c>
    </row>
    <row r="170" spans="1:22" x14ac:dyDescent="0.35">
      <c r="A170" s="81" t="s">
        <v>38</v>
      </c>
      <c r="B170" s="82" t="s">
        <v>505</v>
      </c>
      <c r="C170" s="83" t="s">
        <v>39</v>
      </c>
      <c r="D170" s="83" t="s">
        <v>506</v>
      </c>
      <c r="E170" s="84">
        <v>43991</v>
      </c>
      <c r="F170" s="85">
        <v>8903751.7699999996</v>
      </c>
      <c r="G170" s="85">
        <v>153921.85</v>
      </c>
      <c r="H170" s="85">
        <v>9255551.25</v>
      </c>
      <c r="I170" s="85">
        <v>351799.48</v>
      </c>
      <c r="J170" s="86">
        <v>62</v>
      </c>
      <c r="K170" s="86">
        <v>74</v>
      </c>
      <c r="L170" s="86">
        <v>0</v>
      </c>
      <c r="M170" s="99">
        <f>Table_OTOB_YTD[[#This Row],[CHARGED DAYS]]-Table_OTOB_YTD[[#This Row],[CONTRACT DAYS]]</f>
        <v>12</v>
      </c>
      <c r="N170" s="87" t="s">
        <v>504</v>
      </c>
      <c r="O170" s="87" t="s">
        <v>135</v>
      </c>
      <c r="P170" s="88">
        <v>43739</v>
      </c>
      <c r="Q17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0" s="84" t="s">
        <v>16</v>
      </c>
      <c r="S170" s="84" t="s">
        <v>16</v>
      </c>
      <c r="T170" s="88" t="s">
        <v>16</v>
      </c>
      <c r="U170" s="88" t="s">
        <v>215</v>
      </c>
      <c r="V170" s="80" t="s">
        <v>117</v>
      </c>
    </row>
    <row r="171" spans="1:22" x14ac:dyDescent="0.35">
      <c r="A171" s="81" t="s">
        <v>13</v>
      </c>
      <c r="B171" s="82" t="s">
        <v>507</v>
      </c>
      <c r="C171" s="83" t="s">
        <v>14</v>
      </c>
      <c r="D171" s="83" t="s">
        <v>15</v>
      </c>
      <c r="E171" s="84">
        <v>43992</v>
      </c>
      <c r="F171" s="85">
        <v>1339951.97</v>
      </c>
      <c r="G171" s="85">
        <v>154640</v>
      </c>
      <c r="H171" s="85">
        <v>1508922.11</v>
      </c>
      <c r="I171" s="85">
        <v>168970.14</v>
      </c>
      <c r="J171" s="86">
        <v>77</v>
      </c>
      <c r="K171" s="86">
        <v>84</v>
      </c>
      <c r="L171" s="86">
        <v>7</v>
      </c>
      <c r="M171" s="99">
        <f>Table_OTOB_YTD[[#This Row],[CHARGED DAYS]]-Table_OTOB_YTD[[#This Row],[CONTRACT DAYS]]</f>
        <v>7</v>
      </c>
      <c r="N171" s="87" t="s">
        <v>504</v>
      </c>
      <c r="O171" s="87" t="s">
        <v>135</v>
      </c>
      <c r="P171" s="88">
        <v>43739</v>
      </c>
      <c r="Q17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1" s="84" t="s">
        <v>16</v>
      </c>
      <c r="S171" s="84" t="s">
        <v>16</v>
      </c>
      <c r="T171" s="88" t="s">
        <v>16</v>
      </c>
      <c r="U171" s="88" t="s">
        <v>215</v>
      </c>
      <c r="V171" s="80" t="s">
        <v>117</v>
      </c>
    </row>
    <row r="172" spans="1:22" x14ac:dyDescent="0.35">
      <c r="A172" s="81" t="s">
        <v>57</v>
      </c>
      <c r="B172" s="82" t="s">
        <v>508</v>
      </c>
      <c r="C172" s="83" t="s">
        <v>76</v>
      </c>
      <c r="D172" s="83" t="s">
        <v>71</v>
      </c>
      <c r="E172" s="84">
        <v>43992</v>
      </c>
      <c r="F172" s="85">
        <v>5427954.2800000003</v>
      </c>
      <c r="G172" s="85">
        <v>2430727.61</v>
      </c>
      <c r="H172" s="85">
        <v>8285714.2199999997</v>
      </c>
      <c r="I172" s="85">
        <v>2857759.94</v>
      </c>
      <c r="J172" s="86">
        <v>135</v>
      </c>
      <c r="K172" s="86">
        <v>182</v>
      </c>
      <c r="L172" s="86">
        <v>49</v>
      </c>
      <c r="M172" s="99">
        <f>Table_OTOB_YTD[[#This Row],[CHARGED DAYS]]-Table_OTOB_YTD[[#This Row],[CONTRACT DAYS]]</f>
        <v>47</v>
      </c>
      <c r="N172" s="87" t="s">
        <v>504</v>
      </c>
      <c r="O172" s="87" t="s">
        <v>135</v>
      </c>
      <c r="P172" s="88">
        <v>43739</v>
      </c>
      <c r="Q17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2" s="84" t="s">
        <v>16</v>
      </c>
      <c r="S172" s="84" t="s">
        <v>16</v>
      </c>
      <c r="T172" s="88" t="s">
        <v>16</v>
      </c>
      <c r="U172" s="88" t="s">
        <v>215</v>
      </c>
      <c r="V172" s="80" t="s">
        <v>117</v>
      </c>
    </row>
    <row r="173" spans="1:22" x14ac:dyDescent="0.35">
      <c r="A173" s="81" t="s">
        <v>58</v>
      </c>
      <c r="B173" s="82" t="s">
        <v>509</v>
      </c>
      <c r="C173" s="83" t="s">
        <v>228</v>
      </c>
      <c r="D173" s="83" t="s">
        <v>510</v>
      </c>
      <c r="E173" s="84">
        <v>43992</v>
      </c>
      <c r="F173" s="85">
        <v>776953.95000000007</v>
      </c>
      <c r="G173" s="85">
        <v>0</v>
      </c>
      <c r="H173" s="85">
        <v>746606.31</v>
      </c>
      <c r="I173" s="85">
        <v>-30347.64</v>
      </c>
      <c r="J173" s="86">
        <v>109</v>
      </c>
      <c r="K173" s="86">
        <v>104</v>
      </c>
      <c r="L173" s="86">
        <v>0</v>
      </c>
      <c r="M173" s="99">
        <f>Table_OTOB_YTD[[#This Row],[CHARGED DAYS]]-Table_OTOB_YTD[[#This Row],[CONTRACT DAYS]]</f>
        <v>-5</v>
      </c>
      <c r="N173" s="87" t="s">
        <v>504</v>
      </c>
      <c r="O173" s="87" t="s">
        <v>135</v>
      </c>
      <c r="P173" s="88">
        <v>43739</v>
      </c>
      <c r="Q17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3" s="84" t="s">
        <v>16</v>
      </c>
      <c r="S173" s="84" t="s">
        <v>16</v>
      </c>
      <c r="T173" s="88" t="s">
        <v>16</v>
      </c>
      <c r="U173" s="88" t="s">
        <v>215</v>
      </c>
      <c r="V173" s="80" t="s">
        <v>117</v>
      </c>
    </row>
    <row r="174" spans="1:22" x14ac:dyDescent="0.35">
      <c r="A174" s="81" t="s">
        <v>31</v>
      </c>
      <c r="B174" s="82" t="s">
        <v>511</v>
      </c>
      <c r="C174" s="83" t="s">
        <v>35</v>
      </c>
      <c r="D174" s="83" t="s">
        <v>512</v>
      </c>
      <c r="E174" s="84">
        <v>43992</v>
      </c>
      <c r="F174" s="85">
        <v>3972777</v>
      </c>
      <c r="G174" s="85">
        <v>-165486.08000000002</v>
      </c>
      <c r="H174" s="85">
        <v>3617517.75</v>
      </c>
      <c r="I174" s="85">
        <v>-355259.25</v>
      </c>
      <c r="J174" s="86">
        <v>344</v>
      </c>
      <c r="K174" s="86">
        <v>328</v>
      </c>
      <c r="L174" s="86">
        <v>0</v>
      </c>
      <c r="M174" s="99">
        <f>Table_OTOB_YTD[[#This Row],[CHARGED DAYS]]-Table_OTOB_YTD[[#This Row],[CONTRACT DAYS]]</f>
        <v>-16</v>
      </c>
      <c r="N174" s="87" t="s">
        <v>504</v>
      </c>
      <c r="O174" s="87" t="s">
        <v>135</v>
      </c>
      <c r="P174" s="88">
        <v>43739</v>
      </c>
      <c r="Q17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4" s="84" t="s">
        <v>16</v>
      </c>
      <c r="S174" s="84" t="s">
        <v>16</v>
      </c>
      <c r="T174" s="88" t="s">
        <v>16</v>
      </c>
      <c r="U174" s="88" t="s">
        <v>215</v>
      </c>
      <c r="V174" s="80" t="s">
        <v>117</v>
      </c>
    </row>
    <row r="175" spans="1:22" x14ac:dyDescent="0.35">
      <c r="A175" s="81" t="s">
        <v>21</v>
      </c>
      <c r="B175" s="82" t="s">
        <v>513</v>
      </c>
      <c r="C175" s="83" t="s">
        <v>22</v>
      </c>
      <c r="D175" s="83" t="s">
        <v>514</v>
      </c>
      <c r="E175" s="84">
        <v>43993</v>
      </c>
      <c r="F175" s="85">
        <v>5844817.8399999999</v>
      </c>
      <c r="G175" s="85">
        <v>-204672.54</v>
      </c>
      <c r="H175" s="85">
        <v>5087182.49</v>
      </c>
      <c r="I175" s="85">
        <v>-757635.35</v>
      </c>
      <c r="J175" s="86">
        <v>162</v>
      </c>
      <c r="K175" s="86">
        <v>231</v>
      </c>
      <c r="L175" s="86">
        <v>-5</v>
      </c>
      <c r="M175" s="99">
        <f>Table_OTOB_YTD[[#This Row],[CHARGED DAYS]]-Table_OTOB_YTD[[#This Row],[CONTRACT DAYS]]</f>
        <v>69</v>
      </c>
      <c r="N175" s="87" t="s">
        <v>504</v>
      </c>
      <c r="O175" s="87" t="s">
        <v>135</v>
      </c>
      <c r="P175" s="88">
        <v>43739</v>
      </c>
      <c r="Q17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5" s="84" t="s">
        <v>16</v>
      </c>
      <c r="S175" s="84" t="s">
        <v>16</v>
      </c>
      <c r="T175" s="88" t="s">
        <v>16</v>
      </c>
      <c r="U175" s="88" t="s">
        <v>215</v>
      </c>
      <c r="V175" s="80" t="s">
        <v>117</v>
      </c>
    </row>
    <row r="176" spans="1:22" x14ac:dyDescent="0.35">
      <c r="A176" s="81" t="s">
        <v>21</v>
      </c>
      <c r="B176" s="82" t="s">
        <v>515</v>
      </c>
      <c r="C176" s="83" t="s">
        <v>516</v>
      </c>
      <c r="D176" s="83" t="s">
        <v>18</v>
      </c>
      <c r="E176" s="84">
        <v>43993</v>
      </c>
      <c r="F176" s="85">
        <v>1138632.8900000001</v>
      </c>
      <c r="G176" s="85">
        <v>65770.13</v>
      </c>
      <c r="H176" s="85">
        <v>1488339.8</v>
      </c>
      <c r="I176" s="85">
        <v>349706.91</v>
      </c>
      <c r="J176" s="86">
        <v>42</v>
      </c>
      <c r="K176" s="86">
        <v>32</v>
      </c>
      <c r="L176" s="86">
        <v>0</v>
      </c>
      <c r="M176" s="99">
        <f>Table_OTOB_YTD[[#This Row],[CHARGED DAYS]]-Table_OTOB_YTD[[#This Row],[CONTRACT DAYS]]</f>
        <v>-10</v>
      </c>
      <c r="N176" s="87" t="s">
        <v>504</v>
      </c>
      <c r="O176" s="87" t="s">
        <v>135</v>
      </c>
      <c r="P176" s="88">
        <v>43739</v>
      </c>
      <c r="Q17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6" s="84" t="s">
        <v>16</v>
      </c>
      <c r="S176" s="84" t="s">
        <v>16</v>
      </c>
      <c r="T176" s="88" t="s">
        <v>16</v>
      </c>
      <c r="U176" s="88" t="s">
        <v>215</v>
      </c>
      <c r="V176" s="80" t="s">
        <v>117</v>
      </c>
    </row>
    <row r="177" spans="1:22" x14ac:dyDescent="0.35">
      <c r="A177" s="81" t="s">
        <v>21</v>
      </c>
      <c r="B177" s="82" t="s">
        <v>517</v>
      </c>
      <c r="C177" s="83" t="s">
        <v>158</v>
      </c>
      <c r="D177" s="83" t="s">
        <v>518</v>
      </c>
      <c r="E177" s="84">
        <v>43993</v>
      </c>
      <c r="F177" s="85">
        <v>3443262.37</v>
      </c>
      <c r="G177" s="85">
        <v>28421.89</v>
      </c>
      <c r="H177" s="85">
        <v>3219018.74</v>
      </c>
      <c r="I177" s="85">
        <v>-224243.63</v>
      </c>
      <c r="J177" s="86">
        <v>210</v>
      </c>
      <c r="K177" s="86">
        <v>190</v>
      </c>
      <c r="L177" s="86">
        <v>0</v>
      </c>
      <c r="M177" s="99">
        <f>Table_OTOB_YTD[[#This Row],[CHARGED DAYS]]-Table_OTOB_YTD[[#This Row],[CONTRACT DAYS]]</f>
        <v>-20</v>
      </c>
      <c r="N177" s="87" t="s">
        <v>504</v>
      </c>
      <c r="O177" s="87" t="s">
        <v>135</v>
      </c>
      <c r="P177" s="88">
        <v>43739</v>
      </c>
      <c r="Q17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7" s="84" t="s">
        <v>16</v>
      </c>
      <c r="S177" s="84" t="s">
        <v>16</v>
      </c>
      <c r="T177" s="88" t="s">
        <v>16</v>
      </c>
      <c r="U177" s="88" t="s">
        <v>215</v>
      </c>
      <c r="V177" s="80" t="s">
        <v>117</v>
      </c>
    </row>
    <row r="178" spans="1:22" x14ac:dyDescent="0.35">
      <c r="A178" s="81" t="s">
        <v>125</v>
      </c>
      <c r="B178" s="82" t="s">
        <v>519</v>
      </c>
      <c r="C178" s="83" t="s">
        <v>147</v>
      </c>
      <c r="D178" s="83" t="s">
        <v>520</v>
      </c>
      <c r="E178" s="84">
        <v>43993</v>
      </c>
      <c r="F178" s="85">
        <v>4700001.75</v>
      </c>
      <c r="G178" s="85">
        <v>40544.980000000003</v>
      </c>
      <c r="H178" s="85">
        <v>4772820.59</v>
      </c>
      <c r="I178" s="85">
        <v>72818.84</v>
      </c>
      <c r="J178" s="86">
        <v>105</v>
      </c>
      <c r="K178" s="86">
        <v>93</v>
      </c>
      <c r="L178" s="86">
        <v>0</v>
      </c>
      <c r="M178" s="99">
        <f>Table_OTOB_YTD[[#This Row],[CHARGED DAYS]]-Table_OTOB_YTD[[#This Row],[CONTRACT DAYS]]</f>
        <v>-12</v>
      </c>
      <c r="N178" s="87" t="s">
        <v>504</v>
      </c>
      <c r="O178" s="87" t="s">
        <v>135</v>
      </c>
      <c r="P178" s="88">
        <v>43739</v>
      </c>
      <c r="Q17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8" s="84" t="s">
        <v>16</v>
      </c>
      <c r="S178" s="84" t="s">
        <v>12</v>
      </c>
      <c r="T178" s="88" t="s">
        <v>16</v>
      </c>
      <c r="U178" s="88" t="s">
        <v>215</v>
      </c>
      <c r="V178" s="80" t="s">
        <v>117</v>
      </c>
    </row>
    <row r="179" spans="1:22" x14ac:dyDescent="0.35">
      <c r="A179" s="81" t="s">
        <v>49</v>
      </c>
      <c r="B179" s="82" t="s">
        <v>521</v>
      </c>
      <c r="C179" s="83" t="s">
        <v>51</v>
      </c>
      <c r="D179" s="83" t="s">
        <v>212</v>
      </c>
      <c r="E179" s="84">
        <v>43993</v>
      </c>
      <c r="F179" s="85">
        <v>1277107.8</v>
      </c>
      <c r="G179" s="85">
        <v>0</v>
      </c>
      <c r="H179" s="85">
        <v>1284391.69</v>
      </c>
      <c r="I179" s="85">
        <v>7283.89</v>
      </c>
      <c r="J179" s="86">
        <v>105</v>
      </c>
      <c r="K179" s="86">
        <v>105</v>
      </c>
      <c r="L179" s="86">
        <v>0</v>
      </c>
      <c r="M179" s="99">
        <f>Table_OTOB_YTD[[#This Row],[CHARGED DAYS]]-Table_OTOB_YTD[[#This Row],[CONTRACT DAYS]]</f>
        <v>0</v>
      </c>
      <c r="N179" s="87" t="s">
        <v>504</v>
      </c>
      <c r="O179" s="87" t="s">
        <v>135</v>
      </c>
      <c r="P179" s="88">
        <v>43739</v>
      </c>
      <c r="Q17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79" s="84" t="s">
        <v>16</v>
      </c>
      <c r="S179" s="84" t="s">
        <v>16</v>
      </c>
      <c r="T179" s="88" t="s">
        <v>16</v>
      </c>
      <c r="U179" s="88" t="s">
        <v>215</v>
      </c>
      <c r="V179" s="80" t="s">
        <v>117</v>
      </c>
    </row>
    <row r="180" spans="1:22" x14ac:dyDescent="0.35">
      <c r="A180" s="81" t="s">
        <v>24</v>
      </c>
      <c r="B180" s="82" t="s">
        <v>522</v>
      </c>
      <c r="C180" s="83" t="s">
        <v>45</v>
      </c>
      <c r="D180" s="83" t="s">
        <v>60</v>
      </c>
      <c r="E180" s="84">
        <v>43993</v>
      </c>
      <c r="F180" s="85">
        <v>986493</v>
      </c>
      <c r="G180" s="85">
        <v>15973.81</v>
      </c>
      <c r="H180" s="85">
        <v>1044897.37</v>
      </c>
      <c r="I180" s="85">
        <v>58404.37</v>
      </c>
      <c r="J180" s="86">
        <v>60</v>
      </c>
      <c r="K180" s="86">
        <v>48</v>
      </c>
      <c r="L180" s="86">
        <v>0</v>
      </c>
      <c r="M180" s="99">
        <f>Table_OTOB_YTD[[#This Row],[CHARGED DAYS]]-Table_OTOB_YTD[[#This Row],[CONTRACT DAYS]]</f>
        <v>-12</v>
      </c>
      <c r="N180" s="87" t="s">
        <v>504</v>
      </c>
      <c r="O180" s="87" t="s">
        <v>135</v>
      </c>
      <c r="P180" s="88">
        <v>43739</v>
      </c>
      <c r="Q18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0" s="84" t="s">
        <v>16</v>
      </c>
      <c r="S180" s="84" t="s">
        <v>16</v>
      </c>
      <c r="T180" s="88" t="s">
        <v>16</v>
      </c>
      <c r="U180" s="88" t="s">
        <v>215</v>
      </c>
      <c r="V180" s="80" t="s">
        <v>117</v>
      </c>
    </row>
    <row r="181" spans="1:22" x14ac:dyDescent="0.35">
      <c r="A181" s="81" t="s">
        <v>38</v>
      </c>
      <c r="B181" s="82" t="s">
        <v>523</v>
      </c>
      <c r="C181" s="83" t="s">
        <v>363</v>
      </c>
      <c r="D181" s="83" t="s">
        <v>524</v>
      </c>
      <c r="E181" s="84">
        <v>43993</v>
      </c>
      <c r="F181" s="85">
        <v>656778.17000000004</v>
      </c>
      <c r="G181" s="85">
        <v>0</v>
      </c>
      <c r="H181" s="85">
        <v>522420.34</v>
      </c>
      <c r="I181" s="85">
        <v>-134357.82999999999</v>
      </c>
      <c r="J181" s="86">
        <v>75</v>
      </c>
      <c r="K181" s="86">
        <v>67</v>
      </c>
      <c r="L181" s="86">
        <v>0</v>
      </c>
      <c r="M181" s="99">
        <f>Table_OTOB_YTD[[#This Row],[CHARGED DAYS]]-Table_OTOB_YTD[[#This Row],[CONTRACT DAYS]]</f>
        <v>-8</v>
      </c>
      <c r="N181" s="87" t="s">
        <v>504</v>
      </c>
      <c r="O181" s="87" t="s">
        <v>135</v>
      </c>
      <c r="P181" s="88">
        <v>43739</v>
      </c>
      <c r="Q18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1" s="84" t="s">
        <v>16</v>
      </c>
      <c r="S181" s="84" t="s">
        <v>16</v>
      </c>
      <c r="T181" s="88" t="s">
        <v>16</v>
      </c>
      <c r="U181" s="88" t="s">
        <v>215</v>
      </c>
      <c r="V181" s="80" t="s">
        <v>117</v>
      </c>
    </row>
    <row r="182" spans="1:22" x14ac:dyDescent="0.35">
      <c r="A182" s="81" t="s">
        <v>154</v>
      </c>
      <c r="B182" s="82" t="s">
        <v>525</v>
      </c>
      <c r="C182" s="83" t="s">
        <v>440</v>
      </c>
      <c r="D182" s="83" t="s">
        <v>230</v>
      </c>
      <c r="E182" s="84">
        <v>43994</v>
      </c>
      <c r="F182" s="85">
        <v>6591547.9199999999</v>
      </c>
      <c r="G182" s="85">
        <v>45591.3</v>
      </c>
      <c r="H182" s="85">
        <v>7102173.9400000004</v>
      </c>
      <c r="I182" s="85">
        <v>510626.02</v>
      </c>
      <c r="J182" s="86">
        <v>73</v>
      </c>
      <c r="K182" s="86">
        <v>60</v>
      </c>
      <c r="L182" s="86">
        <v>0</v>
      </c>
      <c r="M182" s="99">
        <f>Table_OTOB_YTD[[#This Row],[CHARGED DAYS]]-Table_OTOB_YTD[[#This Row],[CONTRACT DAYS]]</f>
        <v>-13</v>
      </c>
      <c r="N182" s="87" t="s">
        <v>504</v>
      </c>
      <c r="O182" s="87" t="s">
        <v>135</v>
      </c>
      <c r="P182" s="88">
        <v>43739</v>
      </c>
      <c r="Q18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2" s="84" t="s">
        <v>16</v>
      </c>
      <c r="S182" s="84" t="s">
        <v>16</v>
      </c>
      <c r="T182" s="88" t="s">
        <v>16</v>
      </c>
      <c r="U182" s="88" t="s">
        <v>215</v>
      </c>
      <c r="V182" s="80" t="s">
        <v>117</v>
      </c>
    </row>
    <row r="183" spans="1:22" x14ac:dyDescent="0.35">
      <c r="A183" s="81" t="s">
        <v>26</v>
      </c>
      <c r="B183" s="82" t="s">
        <v>526</v>
      </c>
      <c r="C183" s="83" t="s">
        <v>178</v>
      </c>
      <c r="D183" s="83" t="s">
        <v>527</v>
      </c>
      <c r="E183" s="84">
        <v>43994</v>
      </c>
      <c r="F183" s="85">
        <v>15172926.189999999</v>
      </c>
      <c r="G183" s="85">
        <v>10134.58</v>
      </c>
      <c r="H183" s="85">
        <v>14579529.5</v>
      </c>
      <c r="I183" s="85">
        <v>-593396.68999999994</v>
      </c>
      <c r="J183" s="86">
        <v>242</v>
      </c>
      <c r="K183" s="86">
        <v>237</v>
      </c>
      <c r="L183" s="86">
        <v>0</v>
      </c>
      <c r="M183" s="99">
        <f>Table_OTOB_YTD[[#This Row],[CHARGED DAYS]]-Table_OTOB_YTD[[#This Row],[CONTRACT DAYS]]</f>
        <v>-5</v>
      </c>
      <c r="N183" s="87" t="s">
        <v>504</v>
      </c>
      <c r="O183" s="87" t="s">
        <v>135</v>
      </c>
      <c r="P183" s="88">
        <v>43739</v>
      </c>
      <c r="Q18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3" s="84" t="s">
        <v>16</v>
      </c>
      <c r="S183" s="84" t="s">
        <v>16</v>
      </c>
      <c r="T183" s="88" t="s">
        <v>16</v>
      </c>
      <c r="U183" s="88" t="s">
        <v>216</v>
      </c>
      <c r="V183" s="80" t="s">
        <v>117</v>
      </c>
    </row>
    <row r="184" spans="1:22" x14ac:dyDescent="0.35">
      <c r="A184" s="81" t="s">
        <v>58</v>
      </c>
      <c r="B184" s="82" t="s">
        <v>528</v>
      </c>
      <c r="C184" s="83" t="s">
        <v>192</v>
      </c>
      <c r="D184" s="83" t="s">
        <v>174</v>
      </c>
      <c r="E184" s="84">
        <v>43994</v>
      </c>
      <c r="F184" s="85">
        <v>9572121.0299999993</v>
      </c>
      <c r="G184" s="85">
        <v>92855.2</v>
      </c>
      <c r="H184" s="85">
        <v>9886471.0199999996</v>
      </c>
      <c r="I184" s="85">
        <v>314349.99</v>
      </c>
      <c r="J184" s="86">
        <v>120</v>
      </c>
      <c r="K184" s="86">
        <v>169</v>
      </c>
      <c r="L184" s="86">
        <v>29</v>
      </c>
      <c r="M184" s="99">
        <f>Table_OTOB_YTD[[#This Row],[CHARGED DAYS]]-Table_OTOB_YTD[[#This Row],[CONTRACT DAYS]]</f>
        <v>49</v>
      </c>
      <c r="N184" s="87" t="s">
        <v>504</v>
      </c>
      <c r="O184" s="87" t="s">
        <v>135</v>
      </c>
      <c r="P184" s="88">
        <v>43739</v>
      </c>
      <c r="Q18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4" s="84" t="s">
        <v>16</v>
      </c>
      <c r="S184" s="84" t="s">
        <v>16</v>
      </c>
      <c r="T184" s="88" t="s">
        <v>16</v>
      </c>
      <c r="U184" s="88" t="s">
        <v>215</v>
      </c>
      <c r="V184" s="80" t="s">
        <v>117</v>
      </c>
    </row>
    <row r="185" spans="1:22" x14ac:dyDescent="0.35">
      <c r="A185" s="81" t="s">
        <v>58</v>
      </c>
      <c r="B185" s="82" t="s">
        <v>529</v>
      </c>
      <c r="C185" s="83" t="s">
        <v>49</v>
      </c>
      <c r="D185" s="83" t="s">
        <v>71</v>
      </c>
      <c r="E185" s="84">
        <v>43994</v>
      </c>
      <c r="F185" s="85">
        <v>11462865.25</v>
      </c>
      <c r="G185" s="85">
        <v>1001327.41</v>
      </c>
      <c r="H185" s="85">
        <v>14102286.18</v>
      </c>
      <c r="I185" s="85">
        <v>2639420.9300000002</v>
      </c>
      <c r="J185" s="86">
        <v>408</v>
      </c>
      <c r="K185" s="86">
        <v>622</v>
      </c>
      <c r="L185" s="86">
        <v>214</v>
      </c>
      <c r="M185" s="99">
        <f>Table_OTOB_YTD[[#This Row],[CHARGED DAYS]]-Table_OTOB_YTD[[#This Row],[CONTRACT DAYS]]</f>
        <v>214</v>
      </c>
      <c r="N185" s="87" t="s">
        <v>504</v>
      </c>
      <c r="O185" s="87" t="s">
        <v>135</v>
      </c>
      <c r="P185" s="88">
        <v>43739</v>
      </c>
      <c r="Q18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5" s="84" t="s">
        <v>16</v>
      </c>
      <c r="S185" s="84" t="s">
        <v>16</v>
      </c>
      <c r="T185" s="88" t="s">
        <v>16</v>
      </c>
      <c r="U185" s="88" t="s">
        <v>215</v>
      </c>
      <c r="V185" s="80" t="s">
        <v>117</v>
      </c>
    </row>
    <row r="186" spans="1:22" x14ac:dyDescent="0.35">
      <c r="A186" s="81" t="s">
        <v>58</v>
      </c>
      <c r="B186" s="82" t="s">
        <v>530</v>
      </c>
      <c r="C186" s="83" t="s">
        <v>192</v>
      </c>
      <c r="D186" s="83" t="s">
        <v>60</v>
      </c>
      <c r="E186" s="84">
        <v>43994</v>
      </c>
      <c r="F186" s="85">
        <v>1365031.81</v>
      </c>
      <c r="G186" s="85">
        <v>37000</v>
      </c>
      <c r="H186" s="85">
        <v>1446840.34</v>
      </c>
      <c r="I186" s="85">
        <v>81808.53</v>
      </c>
      <c r="J186" s="86">
        <v>38</v>
      </c>
      <c r="K186" s="86">
        <v>34</v>
      </c>
      <c r="L186" s="86">
        <v>0</v>
      </c>
      <c r="M186" s="99">
        <f>Table_OTOB_YTD[[#This Row],[CHARGED DAYS]]-Table_OTOB_YTD[[#This Row],[CONTRACT DAYS]]</f>
        <v>-4</v>
      </c>
      <c r="N186" s="87" t="s">
        <v>504</v>
      </c>
      <c r="O186" s="87" t="s">
        <v>135</v>
      </c>
      <c r="P186" s="88">
        <v>43739</v>
      </c>
      <c r="Q18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6" s="84" t="s">
        <v>16</v>
      </c>
      <c r="S186" s="84" t="s">
        <v>16</v>
      </c>
      <c r="T186" s="88" t="s">
        <v>16</v>
      </c>
      <c r="U186" s="88" t="s">
        <v>215</v>
      </c>
      <c r="V186" s="80" t="s">
        <v>117</v>
      </c>
    </row>
    <row r="187" spans="1:22" x14ac:dyDescent="0.35">
      <c r="A187" s="81" t="s">
        <v>26</v>
      </c>
      <c r="B187" s="82" t="s">
        <v>531</v>
      </c>
      <c r="C187" s="83" t="s">
        <v>63</v>
      </c>
      <c r="D187" s="83" t="s">
        <v>160</v>
      </c>
      <c r="E187" s="84">
        <v>43997</v>
      </c>
      <c r="F187" s="85">
        <v>15872365.34</v>
      </c>
      <c r="G187" s="85">
        <v>698081.94000000006</v>
      </c>
      <c r="H187" s="85">
        <v>14895700.289999999</v>
      </c>
      <c r="I187" s="85">
        <v>-976665.05</v>
      </c>
      <c r="J187" s="86">
        <v>505</v>
      </c>
      <c r="K187" s="86">
        <v>529</v>
      </c>
      <c r="L187" s="86">
        <v>7</v>
      </c>
      <c r="M187" s="99">
        <f>Table_OTOB_YTD[[#This Row],[CHARGED DAYS]]-Table_OTOB_YTD[[#This Row],[CONTRACT DAYS]]</f>
        <v>24</v>
      </c>
      <c r="N187" s="87" t="s">
        <v>504</v>
      </c>
      <c r="O187" s="87" t="s">
        <v>135</v>
      </c>
      <c r="P187" s="88">
        <v>43739</v>
      </c>
      <c r="Q18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7" s="84" t="s">
        <v>16</v>
      </c>
      <c r="S187" s="84" t="s">
        <v>16</v>
      </c>
      <c r="T187" s="88" t="s">
        <v>16</v>
      </c>
      <c r="U187" s="88" t="s">
        <v>216</v>
      </c>
      <c r="V187" s="80" t="s">
        <v>117</v>
      </c>
    </row>
    <row r="188" spans="1:22" x14ac:dyDescent="0.35">
      <c r="A188" s="81" t="s">
        <v>49</v>
      </c>
      <c r="B188" s="82" t="s">
        <v>532</v>
      </c>
      <c r="C188" s="83" t="s">
        <v>51</v>
      </c>
      <c r="D188" s="83" t="s">
        <v>533</v>
      </c>
      <c r="E188" s="84">
        <v>43997</v>
      </c>
      <c r="F188" s="85">
        <v>7781945.1500000004</v>
      </c>
      <c r="G188" s="85">
        <v>544338.52</v>
      </c>
      <c r="H188" s="85">
        <v>9248088.0199999996</v>
      </c>
      <c r="I188" s="85">
        <v>1466142.87</v>
      </c>
      <c r="J188" s="86">
        <v>330</v>
      </c>
      <c r="K188" s="86">
        <v>323</v>
      </c>
      <c r="L188" s="86">
        <v>0</v>
      </c>
      <c r="M188" s="99">
        <f>Table_OTOB_YTD[[#This Row],[CHARGED DAYS]]-Table_OTOB_YTD[[#This Row],[CONTRACT DAYS]]</f>
        <v>-7</v>
      </c>
      <c r="N188" s="87" t="s">
        <v>504</v>
      </c>
      <c r="O188" s="87" t="s">
        <v>135</v>
      </c>
      <c r="P188" s="88">
        <v>43739</v>
      </c>
      <c r="Q18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8" s="84" t="s">
        <v>16</v>
      </c>
      <c r="S188" s="84" t="s">
        <v>16</v>
      </c>
      <c r="T188" s="88" t="s">
        <v>16</v>
      </c>
      <c r="U188" s="88" t="s">
        <v>215</v>
      </c>
      <c r="V188" s="80" t="s">
        <v>117</v>
      </c>
    </row>
    <row r="189" spans="1:22" x14ac:dyDescent="0.35">
      <c r="A189" s="81" t="s">
        <v>24</v>
      </c>
      <c r="B189" s="82" t="s">
        <v>534</v>
      </c>
      <c r="C189" s="83" t="s">
        <v>183</v>
      </c>
      <c r="D189" s="83" t="s">
        <v>193</v>
      </c>
      <c r="E189" s="84">
        <v>43997</v>
      </c>
      <c r="F189" s="85">
        <v>6187425.2000000002</v>
      </c>
      <c r="G189" s="85">
        <v>-84789.900000000009</v>
      </c>
      <c r="H189" s="85">
        <v>6324365.8099999996</v>
      </c>
      <c r="I189" s="85">
        <v>136940.60999999999</v>
      </c>
      <c r="J189" s="86">
        <v>90</v>
      </c>
      <c r="K189" s="86">
        <v>105</v>
      </c>
      <c r="L189" s="86">
        <v>15</v>
      </c>
      <c r="M189" s="99">
        <f>Table_OTOB_YTD[[#This Row],[CHARGED DAYS]]-Table_OTOB_YTD[[#This Row],[CONTRACT DAYS]]</f>
        <v>15</v>
      </c>
      <c r="N189" s="87" t="s">
        <v>504</v>
      </c>
      <c r="O189" s="87" t="s">
        <v>135</v>
      </c>
      <c r="P189" s="88">
        <v>43739</v>
      </c>
      <c r="Q18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89" s="84" t="s">
        <v>16</v>
      </c>
      <c r="S189" s="84" t="s">
        <v>16</v>
      </c>
      <c r="T189" s="88" t="s">
        <v>16</v>
      </c>
      <c r="U189" s="88" t="s">
        <v>215</v>
      </c>
      <c r="V189" s="80" t="s">
        <v>117</v>
      </c>
    </row>
    <row r="190" spans="1:22" x14ac:dyDescent="0.35">
      <c r="A190" s="81" t="s">
        <v>24</v>
      </c>
      <c r="B190" s="82" t="s">
        <v>535</v>
      </c>
      <c r="C190" s="83" t="s">
        <v>183</v>
      </c>
      <c r="D190" s="83" t="s">
        <v>20</v>
      </c>
      <c r="E190" s="84">
        <v>43997</v>
      </c>
      <c r="F190" s="85">
        <v>933888.42</v>
      </c>
      <c r="G190" s="85">
        <v>5964.64</v>
      </c>
      <c r="H190" s="85">
        <v>950167.74</v>
      </c>
      <c r="I190" s="85">
        <v>16279.32</v>
      </c>
      <c r="J190" s="86">
        <v>210</v>
      </c>
      <c r="K190" s="86">
        <v>102</v>
      </c>
      <c r="L190" s="86">
        <v>0</v>
      </c>
      <c r="M190" s="99">
        <f>Table_OTOB_YTD[[#This Row],[CHARGED DAYS]]-Table_OTOB_YTD[[#This Row],[CONTRACT DAYS]]</f>
        <v>-108</v>
      </c>
      <c r="N190" s="87" t="s">
        <v>504</v>
      </c>
      <c r="O190" s="87" t="s">
        <v>135</v>
      </c>
      <c r="P190" s="88">
        <v>43739</v>
      </c>
      <c r="Q19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0" s="84" t="s">
        <v>16</v>
      </c>
      <c r="S190" s="84" t="s">
        <v>16</v>
      </c>
      <c r="T190" s="88" t="s">
        <v>16</v>
      </c>
      <c r="U190" s="88" t="s">
        <v>215</v>
      </c>
      <c r="V190" s="80" t="s">
        <v>117</v>
      </c>
    </row>
    <row r="191" spans="1:22" x14ac:dyDescent="0.35">
      <c r="A191" s="81" t="s">
        <v>125</v>
      </c>
      <c r="B191" s="82" t="s">
        <v>536</v>
      </c>
      <c r="C191" s="83" t="s">
        <v>168</v>
      </c>
      <c r="D191" s="83" t="s">
        <v>169</v>
      </c>
      <c r="E191" s="84">
        <v>43998</v>
      </c>
      <c r="F191" s="85">
        <v>134765</v>
      </c>
      <c r="G191" s="85">
        <v>9500</v>
      </c>
      <c r="H191" s="85">
        <v>140390.1</v>
      </c>
      <c r="I191" s="85">
        <v>5625.1</v>
      </c>
      <c r="J191" s="86">
        <v>36</v>
      </c>
      <c r="K191" s="86">
        <v>8</v>
      </c>
      <c r="L191" s="86">
        <v>0</v>
      </c>
      <c r="M191" s="99">
        <f>Table_OTOB_YTD[[#This Row],[CHARGED DAYS]]-Table_OTOB_YTD[[#This Row],[CONTRACT DAYS]]</f>
        <v>-28</v>
      </c>
      <c r="N191" s="87" t="s">
        <v>504</v>
      </c>
      <c r="O191" s="87" t="s">
        <v>135</v>
      </c>
      <c r="P191" s="88">
        <v>43739</v>
      </c>
      <c r="Q19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1" s="84" t="s">
        <v>16</v>
      </c>
      <c r="S191" s="84" t="s">
        <v>16</v>
      </c>
      <c r="T191" s="88" t="s">
        <v>16</v>
      </c>
      <c r="U191" s="88" t="s">
        <v>215</v>
      </c>
      <c r="V191" s="80" t="s">
        <v>117</v>
      </c>
    </row>
    <row r="192" spans="1:22" x14ac:dyDescent="0.35">
      <c r="A192" s="81" t="s">
        <v>29</v>
      </c>
      <c r="B192" s="82" t="s">
        <v>537</v>
      </c>
      <c r="C192" s="83" t="s">
        <v>30</v>
      </c>
      <c r="D192" s="83" t="s">
        <v>538</v>
      </c>
      <c r="E192" s="84">
        <v>43998</v>
      </c>
      <c r="F192" s="85">
        <v>7653200.2800000003</v>
      </c>
      <c r="G192" s="85">
        <v>-945422.88</v>
      </c>
      <c r="H192" s="85">
        <v>6756447.2800000003</v>
      </c>
      <c r="I192" s="85">
        <v>-896753</v>
      </c>
      <c r="J192" s="86">
        <v>81</v>
      </c>
      <c r="K192" s="86">
        <v>73</v>
      </c>
      <c r="L192" s="86">
        <v>0</v>
      </c>
      <c r="M192" s="99">
        <f>Table_OTOB_YTD[[#This Row],[CHARGED DAYS]]-Table_OTOB_YTD[[#This Row],[CONTRACT DAYS]]</f>
        <v>-8</v>
      </c>
      <c r="N192" s="87" t="s">
        <v>504</v>
      </c>
      <c r="O192" s="87" t="s">
        <v>135</v>
      </c>
      <c r="P192" s="88">
        <v>43739</v>
      </c>
      <c r="Q19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2" s="84" t="s">
        <v>16</v>
      </c>
      <c r="S192" s="84" t="s">
        <v>16</v>
      </c>
      <c r="T192" s="88" t="s">
        <v>16</v>
      </c>
      <c r="U192" s="88" t="s">
        <v>215</v>
      </c>
      <c r="V192" s="80" t="s">
        <v>117</v>
      </c>
    </row>
    <row r="193" spans="1:22" x14ac:dyDescent="0.35">
      <c r="A193" s="81" t="s">
        <v>13</v>
      </c>
      <c r="B193" s="82" t="s">
        <v>539</v>
      </c>
      <c r="C193" s="83" t="s">
        <v>14</v>
      </c>
      <c r="D193" s="83" t="s">
        <v>540</v>
      </c>
      <c r="E193" s="84">
        <v>43999</v>
      </c>
      <c r="F193" s="85">
        <v>287073.15000000002</v>
      </c>
      <c r="G193" s="85">
        <v>-4040.85</v>
      </c>
      <c r="H193" s="85">
        <v>282791.87</v>
      </c>
      <c r="I193" s="85">
        <v>-4281.28</v>
      </c>
      <c r="J193" s="86">
        <v>33</v>
      </c>
      <c r="K193" s="86">
        <v>27</v>
      </c>
      <c r="L193" s="86">
        <v>0</v>
      </c>
      <c r="M193" s="99">
        <f>Table_OTOB_YTD[[#This Row],[CHARGED DAYS]]-Table_OTOB_YTD[[#This Row],[CONTRACT DAYS]]</f>
        <v>-6</v>
      </c>
      <c r="N193" s="87" t="s">
        <v>504</v>
      </c>
      <c r="O193" s="87" t="s">
        <v>135</v>
      </c>
      <c r="P193" s="88">
        <v>43739</v>
      </c>
      <c r="Q19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3" s="84" t="s">
        <v>16</v>
      </c>
      <c r="S193" s="84" t="s">
        <v>16</v>
      </c>
      <c r="T193" s="88" t="s">
        <v>16</v>
      </c>
      <c r="U193" s="88" t="s">
        <v>215</v>
      </c>
      <c r="V193" s="80" t="s">
        <v>117</v>
      </c>
    </row>
    <row r="194" spans="1:22" x14ac:dyDescent="0.35">
      <c r="A194" s="81" t="s">
        <v>13</v>
      </c>
      <c r="B194" s="82" t="s">
        <v>541</v>
      </c>
      <c r="C194" s="83" t="s">
        <v>65</v>
      </c>
      <c r="D194" s="83" t="s">
        <v>166</v>
      </c>
      <c r="E194" s="84">
        <v>43999</v>
      </c>
      <c r="F194" s="85">
        <v>279705</v>
      </c>
      <c r="G194" s="85">
        <v>0</v>
      </c>
      <c r="H194" s="85">
        <v>254554.7</v>
      </c>
      <c r="I194" s="85">
        <v>-25150.3</v>
      </c>
      <c r="J194" s="86">
        <v>22</v>
      </c>
      <c r="K194" s="86">
        <v>9</v>
      </c>
      <c r="L194" s="86">
        <v>0</v>
      </c>
      <c r="M194" s="99">
        <f>Table_OTOB_YTD[[#This Row],[CHARGED DAYS]]-Table_OTOB_YTD[[#This Row],[CONTRACT DAYS]]</f>
        <v>-13</v>
      </c>
      <c r="N194" s="87" t="s">
        <v>504</v>
      </c>
      <c r="O194" s="87" t="s">
        <v>135</v>
      </c>
      <c r="P194" s="88">
        <v>43739</v>
      </c>
      <c r="Q19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4" s="84" t="s">
        <v>16</v>
      </c>
      <c r="S194" s="84" t="s">
        <v>16</v>
      </c>
      <c r="T194" s="88" t="s">
        <v>16</v>
      </c>
      <c r="U194" s="88" t="s">
        <v>215</v>
      </c>
      <c r="V194" s="80" t="s">
        <v>117</v>
      </c>
    </row>
    <row r="195" spans="1:22" x14ac:dyDescent="0.35">
      <c r="A195" s="81" t="s">
        <v>36</v>
      </c>
      <c r="B195" s="82" t="s">
        <v>542</v>
      </c>
      <c r="C195" s="83" t="s">
        <v>223</v>
      </c>
      <c r="D195" s="83" t="s">
        <v>40</v>
      </c>
      <c r="E195" s="84">
        <v>43999</v>
      </c>
      <c r="F195" s="85">
        <v>3939634.17</v>
      </c>
      <c r="G195" s="85">
        <v>161339.6</v>
      </c>
      <c r="H195" s="85">
        <v>4153776.92</v>
      </c>
      <c r="I195" s="85">
        <v>214142.75</v>
      </c>
      <c r="J195" s="86">
        <v>320</v>
      </c>
      <c r="K195" s="86">
        <v>325</v>
      </c>
      <c r="L195" s="86">
        <v>6</v>
      </c>
      <c r="M195" s="99">
        <f>Table_OTOB_YTD[[#This Row],[CHARGED DAYS]]-Table_OTOB_YTD[[#This Row],[CONTRACT DAYS]]</f>
        <v>5</v>
      </c>
      <c r="N195" s="87" t="s">
        <v>504</v>
      </c>
      <c r="O195" s="87" t="s">
        <v>135</v>
      </c>
      <c r="P195" s="88">
        <v>43739</v>
      </c>
      <c r="Q19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5" s="84" t="s">
        <v>16</v>
      </c>
      <c r="S195" s="84" t="s">
        <v>16</v>
      </c>
      <c r="T195" s="88" t="s">
        <v>16</v>
      </c>
      <c r="U195" s="88" t="s">
        <v>215</v>
      </c>
      <c r="V195" s="80" t="s">
        <v>117</v>
      </c>
    </row>
    <row r="196" spans="1:22" x14ac:dyDescent="0.35">
      <c r="A196" s="81" t="s">
        <v>52</v>
      </c>
      <c r="B196" s="82" t="s">
        <v>543</v>
      </c>
      <c r="C196" s="83" t="s">
        <v>56</v>
      </c>
      <c r="D196" s="83" t="s">
        <v>66</v>
      </c>
      <c r="E196" s="84">
        <v>43999</v>
      </c>
      <c r="F196" s="85">
        <v>7256065.0899999999</v>
      </c>
      <c r="G196" s="85">
        <v>1343022.71</v>
      </c>
      <c r="H196" s="85">
        <v>9110794.7400000002</v>
      </c>
      <c r="I196" s="85">
        <v>1854729.65</v>
      </c>
      <c r="J196" s="86">
        <v>408</v>
      </c>
      <c r="K196" s="86">
        <v>536</v>
      </c>
      <c r="L196" s="86">
        <v>129</v>
      </c>
      <c r="M196" s="99">
        <f>Table_OTOB_YTD[[#This Row],[CHARGED DAYS]]-Table_OTOB_YTD[[#This Row],[CONTRACT DAYS]]</f>
        <v>128</v>
      </c>
      <c r="N196" s="87" t="s">
        <v>504</v>
      </c>
      <c r="O196" s="87" t="s">
        <v>135</v>
      </c>
      <c r="P196" s="88">
        <v>43739</v>
      </c>
      <c r="Q19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6" s="84" t="s">
        <v>16</v>
      </c>
      <c r="S196" s="84" t="s">
        <v>16</v>
      </c>
      <c r="T196" s="88" t="s">
        <v>12</v>
      </c>
      <c r="U196" s="88" t="s">
        <v>215</v>
      </c>
      <c r="V196" s="80" t="s">
        <v>117</v>
      </c>
    </row>
    <row r="197" spans="1:22" x14ac:dyDescent="0.35">
      <c r="A197" s="81" t="s">
        <v>52</v>
      </c>
      <c r="B197" s="82" t="s">
        <v>544</v>
      </c>
      <c r="C197" s="83" t="s">
        <v>53</v>
      </c>
      <c r="D197" s="83" t="s">
        <v>545</v>
      </c>
      <c r="E197" s="84">
        <v>43999</v>
      </c>
      <c r="F197" s="85">
        <v>8970343.4800000004</v>
      </c>
      <c r="G197" s="85">
        <v>1260530.6499999999</v>
      </c>
      <c r="H197" s="85">
        <v>10119457.66</v>
      </c>
      <c r="I197" s="85">
        <v>1149114.18</v>
      </c>
      <c r="J197" s="86">
        <v>413</v>
      </c>
      <c r="K197" s="86">
        <v>530</v>
      </c>
      <c r="L197" s="86">
        <v>120</v>
      </c>
      <c r="M197" s="99">
        <f>Table_OTOB_YTD[[#This Row],[CHARGED DAYS]]-Table_OTOB_YTD[[#This Row],[CONTRACT DAYS]]</f>
        <v>117</v>
      </c>
      <c r="N197" s="87" t="s">
        <v>504</v>
      </c>
      <c r="O197" s="87" t="s">
        <v>135</v>
      </c>
      <c r="P197" s="88">
        <v>43739</v>
      </c>
      <c r="Q19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7" s="84" t="s">
        <v>16</v>
      </c>
      <c r="S197" s="84" t="s">
        <v>16</v>
      </c>
      <c r="T197" s="88" t="s">
        <v>16</v>
      </c>
      <c r="U197" s="88" t="s">
        <v>215</v>
      </c>
      <c r="V197" s="80" t="s">
        <v>117</v>
      </c>
    </row>
    <row r="198" spans="1:22" x14ac:dyDescent="0.35">
      <c r="A198" s="81" t="s">
        <v>52</v>
      </c>
      <c r="B198" s="82" t="s">
        <v>546</v>
      </c>
      <c r="C198" s="83" t="s">
        <v>55</v>
      </c>
      <c r="D198" s="83" t="s">
        <v>18</v>
      </c>
      <c r="E198" s="84">
        <v>43999</v>
      </c>
      <c r="F198" s="85">
        <v>1349187</v>
      </c>
      <c r="G198" s="85">
        <v>17345.57</v>
      </c>
      <c r="H198" s="85">
        <v>1327910.3799999999</v>
      </c>
      <c r="I198" s="85">
        <v>-21276.62</v>
      </c>
      <c r="J198" s="86">
        <v>320</v>
      </c>
      <c r="K198" s="86">
        <v>314</v>
      </c>
      <c r="L198" s="86">
        <v>0</v>
      </c>
      <c r="M198" s="99">
        <f>Table_OTOB_YTD[[#This Row],[CHARGED DAYS]]-Table_OTOB_YTD[[#This Row],[CONTRACT DAYS]]</f>
        <v>-6</v>
      </c>
      <c r="N198" s="87" t="s">
        <v>504</v>
      </c>
      <c r="O198" s="87" t="s">
        <v>135</v>
      </c>
      <c r="P198" s="88">
        <v>43739</v>
      </c>
      <c r="Q19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8" s="84" t="s">
        <v>16</v>
      </c>
      <c r="S198" s="84" t="s">
        <v>16</v>
      </c>
      <c r="T198" s="88" t="s">
        <v>16</v>
      </c>
      <c r="U198" s="88" t="s">
        <v>215</v>
      </c>
      <c r="V198" s="80" t="s">
        <v>117</v>
      </c>
    </row>
    <row r="199" spans="1:22" x14ac:dyDescent="0.35">
      <c r="A199" s="81" t="s">
        <v>11</v>
      </c>
      <c r="B199" s="82" t="s">
        <v>547</v>
      </c>
      <c r="C199" s="83" t="s">
        <v>218</v>
      </c>
      <c r="D199" s="83" t="s">
        <v>219</v>
      </c>
      <c r="E199" s="84">
        <v>44000</v>
      </c>
      <c r="F199" s="85">
        <v>113928.08</v>
      </c>
      <c r="G199" s="85">
        <v>-3600</v>
      </c>
      <c r="H199" s="85">
        <v>109630.27</v>
      </c>
      <c r="I199" s="85">
        <v>-4297.8100000000004</v>
      </c>
      <c r="J199" s="86">
        <v>54</v>
      </c>
      <c r="K199" s="86">
        <v>101</v>
      </c>
      <c r="L199" s="86">
        <v>0</v>
      </c>
      <c r="M199" s="99">
        <f>Table_OTOB_YTD[[#This Row],[CHARGED DAYS]]-Table_OTOB_YTD[[#This Row],[CONTRACT DAYS]]</f>
        <v>47</v>
      </c>
      <c r="N199" s="87" t="s">
        <v>504</v>
      </c>
      <c r="O199" s="87" t="s">
        <v>135</v>
      </c>
      <c r="P199" s="88">
        <v>43739</v>
      </c>
      <c r="Q19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199" s="84" t="s">
        <v>16</v>
      </c>
      <c r="S199" s="84" t="s">
        <v>16</v>
      </c>
      <c r="T199" s="88" t="s">
        <v>16</v>
      </c>
      <c r="U199" s="88" t="s">
        <v>215</v>
      </c>
      <c r="V199" s="80" t="s">
        <v>117</v>
      </c>
    </row>
    <row r="200" spans="1:22" x14ac:dyDescent="0.35">
      <c r="A200" s="81" t="s">
        <v>11</v>
      </c>
      <c r="B200" s="82" t="s">
        <v>548</v>
      </c>
      <c r="C200" s="83" t="s">
        <v>549</v>
      </c>
      <c r="D200" s="83" t="s">
        <v>550</v>
      </c>
      <c r="E200" s="84">
        <v>44000</v>
      </c>
      <c r="F200" s="85">
        <v>774679.70000000007</v>
      </c>
      <c r="G200" s="85">
        <v>48018.66</v>
      </c>
      <c r="H200" s="85">
        <v>984021.66</v>
      </c>
      <c r="I200" s="85">
        <v>209341.96</v>
      </c>
      <c r="J200" s="86">
        <v>154</v>
      </c>
      <c r="K200" s="86">
        <v>193</v>
      </c>
      <c r="L200" s="86">
        <v>23</v>
      </c>
      <c r="M200" s="99">
        <f>Table_OTOB_YTD[[#This Row],[CHARGED DAYS]]-Table_OTOB_YTD[[#This Row],[CONTRACT DAYS]]</f>
        <v>39</v>
      </c>
      <c r="N200" s="87" t="s">
        <v>504</v>
      </c>
      <c r="O200" s="87" t="s">
        <v>135</v>
      </c>
      <c r="P200" s="88">
        <v>43739</v>
      </c>
      <c r="Q20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0" s="84" t="s">
        <v>16</v>
      </c>
      <c r="S200" s="84" t="s">
        <v>16</v>
      </c>
      <c r="T200" s="88" t="s">
        <v>16</v>
      </c>
      <c r="U200" s="88" t="s">
        <v>215</v>
      </c>
      <c r="V200" s="80" t="s">
        <v>117</v>
      </c>
    </row>
    <row r="201" spans="1:22" x14ac:dyDescent="0.35">
      <c r="A201" s="81" t="s">
        <v>182</v>
      </c>
      <c r="B201" s="82" t="s">
        <v>551</v>
      </c>
      <c r="C201" s="83" t="s">
        <v>552</v>
      </c>
      <c r="D201" s="83" t="s">
        <v>79</v>
      </c>
      <c r="E201" s="84">
        <v>44000</v>
      </c>
      <c r="F201" s="85">
        <v>1434496</v>
      </c>
      <c r="G201" s="85">
        <v>-67723.350000000006</v>
      </c>
      <c r="H201" s="85">
        <v>1381022.5</v>
      </c>
      <c r="I201" s="85">
        <v>-53473.5</v>
      </c>
      <c r="J201" s="86">
        <v>100</v>
      </c>
      <c r="K201" s="86">
        <v>100</v>
      </c>
      <c r="L201" s="86">
        <v>0</v>
      </c>
      <c r="M201" s="99">
        <f>Table_OTOB_YTD[[#This Row],[CHARGED DAYS]]-Table_OTOB_YTD[[#This Row],[CONTRACT DAYS]]</f>
        <v>0</v>
      </c>
      <c r="N201" s="87" t="s">
        <v>504</v>
      </c>
      <c r="O201" s="87" t="s">
        <v>135</v>
      </c>
      <c r="P201" s="88">
        <v>43739</v>
      </c>
      <c r="Q20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1" s="84" t="s">
        <v>16</v>
      </c>
      <c r="S201" s="84" t="s">
        <v>16</v>
      </c>
      <c r="T201" s="88" t="s">
        <v>16</v>
      </c>
      <c r="U201" s="88" t="s">
        <v>215</v>
      </c>
      <c r="V201" s="80" t="s">
        <v>117</v>
      </c>
    </row>
    <row r="202" spans="1:22" x14ac:dyDescent="0.35">
      <c r="A202" s="81" t="s">
        <v>33</v>
      </c>
      <c r="B202" s="82" t="s">
        <v>553</v>
      </c>
      <c r="C202" s="83" t="s">
        <v>179</v>
      </c>
      <c r="D202" s="83" t="s">
        <v>554</v>
      </c>
      <c r="E202" s="84">
        <v>44000</v>
      </c>
      <c r="F202" s="85">
        <v>1423584.72</v>
      </c>
      <c r="G202" s="85">
        <v>0</v>
      </c>
      <c r="H202" s="85">
        <v>1434238.35</v>
      </c>
      <c r="I202" s="85">
        <v>10653.63</v>
      </c>
      <c r="J202" s="86">
        <v>68</v>
      </c>
      <c r="K202" s="86">
        <v>54</v>
      </c>
      <c r="L202" s="86">
        <v>0</v>
      </c>
      <c r="M202" s="99">
        <f>Table_OTOB_YTD[[#This Row],[CHARGED DAYS]]-Table_OTOB_YTD[[#This Row],[CONTRACT DAYS]]</f>
        <v>-14</v>
      </c>
      <c r="N202" s="87" t="s">
        <v>504</v>
      </c>
      <c r="O202" s="87" t="s">
        <v>135</v>
      </c>
      <c r="P202" s="88">
        <v>43739</v>
      </c>
      <c r="Q20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2" s="84" t="s">
        <v>16</v>
      </c>
      <c r="S202" s="84" t="s">
        <v>16</v>
      </c>
      <c r="T202" s="88" t="s">
        <v>16</v>
      </c>
      <c r="U202" s="88" t="s">
        <v>215</v>
      </c>
      <c r="V202" s="80" t="s">
        <v>117</v>
      </c>
    </row>
    <row r="203" spans="1:22" x14ac:dyDescent="0.35">
      <c r="A203" s="81" t="s">
        <v>33</v>
      </c>
      <c r="B203" s="82" t="s">
        <v>555</v>
      </c>
      <c r="C203" s="83" t="s">
        <v>162</v>
      </c>
      <c r="D203" s="83" t="s">
        <v>20</v>
      </c>
      <c r="E203" s="84">
        <v>44000</v>
      </c>
      <c r="F203" s="85">
        <v>1097243.75</v>
      </c>
      <c r="G203" s="85">
        <v>0</v>
      </c>
      <c r="H203" s="85">
        <v>1071191.1299999999</v>
      </c>
      <c r="I203" s="85">
        <v>-26052.62</v>
      </c>
      <c r="J203" s="86">
        <v>247</v>
      </c>
      <c r="K203" s="86">
        <v>192</v>
      </c>
      <c r="L203" s="86">
        <v>0</v>
      </c>
      <c r="M203" s="99">
        <f>Table_OTOB_YTD[[#This Row],[CHARGED DAYS]]-Table_OTOB_YTD[[#This Row],[CONTRACT DAYS]]</f>
        <v>-55</v>
      </c>
      <c r="N203" s="87" t="s">
        <v>504</v>
      </c>
      <c r="O203" s="87" t="s">
        <v>135</v>
      </c>
      <c r="P203" s="88">
        <v>43739</v>
      </c>
      <c r="Q20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3" s="84" t="s">
        <v>16</v>
      </c>
      <c r="S203" s="84" t="s">
        <v>16</v>
      </c>
      <c r="T203" s="88" t="s">
        <v>16</v>
      </c>
      <c r="U203" s="88" t="s">
        <v>215</v>
      </c>
      <c r="V203" s="80" t="s">
        <v>117</v>
      </c>
    </row>
    <row r="204" spans="1:22" x14ac:dyDescent="0.35">
      <c r="A204" s="81" t="s">
        <v>13</v>
      </c>
      <c r="B204" s="82" t="s">
        <v>556</v>
      </c>
      <c r="C204" s="83" t="s">
        <v>65</v>
      </c>
      <c r="D204" s="83" t="s">
        <v>18</v>
      </c>
      <c r="E204" s="84">
        <v>44001</v>
      </c>
      <c r="F204" s="85">
        <v>667921.72</v>
      </c>
      <c r="G204" s="85">
        <v>-7390.59</v>
      </c>
      <c r="H204" s="85">
        <v>635046.31999999995</v>
      </c>
      <c r="I204" s="85">
        <v>-32875.4</v>
      </c>
      <c r="J204" s="86">
        <v>29</v>
      </c>
      <c r="K204" s="86">
        <v>16</v>
      </c>
      <c r="L204" s="86">
        <v>0</v>
      </c>
      <c r="M204" s="99">
        <f>Table_OTOB_YTD[[#This Row],[CHARGED DAYS]]-Table_OTOB_YTD[[#This Row],[CONTRACT DAYS]]</f>
        <v>-13</v>
      </c>
      <c r="N204" s="87" t="s">
        <v>504</v>
      </c>
      <c r="O204" s="87" t="s">
        <v>135</v>
      </c>
      <c r="P204" s="88">
        <v>43739</v>
      </c>
      <c r="Q20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4" s="84" t="s">
        <v>16</v>
      </c>
      <c r="S204" s="84" t="s">
        <v>16</v>
      </c>
      <c r="T204" s="88" t="s">
        <v>16</v>
      </c>
      <c r="U204" s="88" t="s">
        <v>215</v>
      </c>
      <c r="V204" s="80" t="s">
        <v>117</v>
      </c>
    </row>
    <row r="205" spans="1:22" x14ac:dyDescent="0.35">
      <c r="A205" s="81" t="s">
        <v>43</v>
      </c>
      <c r="B205" s="82" t="s">
        <v>557</v>
      </c>
      <c r="C205" s="83" t="s">
        <v>558</v>
      </c>
      <c r="D205" s="83" t="s">
        <v>559</v>
      </c>
      <c r="E205" s="84">
        <v>44004</v>
      </c>
      <c r="F205" s="85">
        <v>1191745.5</v>
      </c>
      <c r="G205" s="85">
        <v>0</v>
      </c>
      <c r="H205" s="85">
        <v>1213681.46</v>
      </c>
      <c r="I205" s="85">
        <v>21935.96</v>
      </c>
      <c r="J205" s="86">
        <v>136</v>
      </c>
      <c r="K205" s="86">
        <v>134</v>
      </c>
      <c r="L205" s="86">
        <v>0</v>
      </c>
      <c r="M205" s="99">
        <f>Table_OTOB_YTD[[#This Row],[CHARGED DAYS]]-Table_OTOB_YTD[[#This Row],[CONTRACT DAYS]]</f>
        <v>-2</v>
      </c>
      <c r="N205" s="87" t="s">
        <v>504</v>
      </c>
      <c r="O205" s="87" t="s">
        <v>135</v>
      </c>
      <c r="P205" s="88">
        <v>43739</v>
      </c>
      <c r="Q20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5" s="84" t="s">
        <v>16</v>
      </c>
      <c r="S205" s="84" t="s">
        <v>16</v>
      </c>
      <c r="T205" s="88" t="s">
        <v>16</v>
      </c>
      <c r="U205" s="88" t="s">
        <v>215</v>
      </c>
      <c r="V205" s="80" t="s">
        <v>117</v>
      </c>
    </row>
    <row r="206" spans="1:22" x14ac:dyDescent="0.35">
      <c r="A206" s="81" t="s">
        <v>29</v>
      </c>
      <c r="B206" s="82" t="s">
        <v>560</v>
      </c>
      <c r="C206" s="83" t="s">
        <v>561</v>
      </c>
      <c r="D206" s="83" t="s">
        <v>562</v>
      </c>
      <c r="E206" s="84">
        <v>44004</v>
      </c>
      <c r="F206" s="85">
        <v>2572494.7800000003</v>
      </c>
      <c r="G206" s="85">
        <v>162395.55000000002</v>
      </c>
      <c r="H206" s="85">
        <v>2685198.42</v>
      </c>
      <c r="I206" s="85">
        <v>112703.64</v>
      </c>
      <c r="J206" s="86">
        <v>202</v>
      </c>
      <c r="K206" s="86">
        <v>200</v>
      </c>
      <c r="L206" s="86">
        <v>8</v>
      </c>
      <c r="M206" s="99">
        <f>Table_OTOB_YTD[[#This Row],[CHARGED DAYS]]-Table_OTOB_YTD[[#This Row],[CONTRACT DAYS]]</f>
        <v>-2</v>
      </c>
      <c r="N206" s="87" t="s">
        <v>504</v>
      </c>
      <c r="O206" s="87" t="s">
        <v>135</v>
      </c>
      <c r="P206" s="88">
        <v>43739</v>
      </c>
      <c r="Q20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6" s="84" t="s">
        <v>12</v>
      </c>
      <c r="S206" s="84" t="s">
        <v>16</v>
      </c>
      <c r="T206" s="88" t="s">
        <v>16</v>
      </c>
      <c r="U206" s="88" t="s">
        <v>215</v>
      </c>
      <c r="V206" s="80" t="s">
        <v>117</v>
      </c>
    </row>
    <row r="207" spans="1:22" x14ac:dyDescent="0.35">
      <c r="A207" s="81" t="s">
        <v>29</v>
      </c>
      <c r="B207" s="82" t="s">
        <v>563</v>
      </c>
      <c r="C207" s="83" t="s">
        <v>561</v>
      </c>
      <c r="D207" s="83" t="s">
        <v>564</v>
      </c>
      <c r="E207" s="84">
        <v>44004</v>
      </c>
      <c r="F207" s="85">
        <v>6025846.0599999996</v>
      </c>
      <c r="G207" s="85">
        <v>340292.46</v>
      </c>
      <c r="H207" s="85">
        <v>6543265.7400000002</v>
      </c>
      <c r="I207" s="85">
        <v>517419.68</v>
      </c>
      <c r="J207" s="86">
        <v>202</v>
      </c>
      <c r="K207" s="86">
        <v>266</v>
      </c>
      <c r="L207" s="86">
        <v>74</v>
      </c>
      <c r="M207" s="99">
        <f>Table_OTOB_YTD[[#This Row],[CHARGED DAYS]]-Table_OTOB_YTD[[#This Row],[CONTRACT DAYS]]</f>
        <v>64</v>
      </c>
      <c r="N207" s="87" t="s">
        <v>504</v>
      </c>
      <c r="O207" s="87" t="s">
        <v>135</v>
      </c>
      <c r="P207" s="88">
        <v>43739</v>
      </c>
      <c r="Q20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7" s="84" t="s">
        <v>16</v>
      </c>
      <c r="S207" s="84" t="s">
        <v>16</v>
      </c>
      <c r="T207" s="88" t="s">
        <v>16</v>
      </c>
      <c r="U207" s="88" t="s">
        <v>215</v>
      </c>
      <c r="V207" s="80" t="s">
        <v>117</v>
      </c>
    </row>
    <row r="208" spans="1:22" x14ac:dyDescent="0.35">
      <c r="A208" s="81" t="s">
        <v>72</v>
      </c>
      <c r="B208" s="82" t="s">
        <v>565</v>
      </c>
      <c r="C208" s="83" t="s">
        <v>566</v>
      </c>
      <c r="D208" s="83" t="s">
        <v>156</v>
      </c>
      <c r="E208" s="84">
        <v>44004</v>
      </c>
      <c r="F208" s="85">
        <v>2885701.5</v>
      </c>
      <c r="G208" s="85">
        <v>55472</v>
      </c>
      <c r="H208" s="85">
        <v>2259414.6800000002</v>
      </c>
      <c r="I208" s="85">
        <v>-626286.81999999995</v>
      </c>
      <c r="J208" s="86">
        <v>246</v>
      </c>
      <c r="K208" s="86">
        <v>228</v>
      </c>
      <c r="L208" s="86">
        <v>0</v>
      </c>
      <c r="M208" s="99">
        <f>Table_OTOB_YTD[[#This Row],[CHARGED DAYS]]-Table_OTOB_YTD[[#This Row],[CONTRACT DAYS]]</f>
        <v>-18</v>
      </c>
      <c r="N208" s="87" t="s">
        <v>504</v>
      </c>
      <c r="O208" s="87" t="s">
        <v>135</v>
      </c>
      <c r="P208" s="88">
        <v>43739</v>
      </c>
      <c r="Q20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8" s="84" t="s">
        <v>16</v>
      </c>
      <c r="S208" s="84" t="s">
        <v>16</v>
      </c>
      <c r="T208" s="88" t="s">
        <v>16</v>
      </c>
      <c r="U208" s="88" t="s">
        <v>215</v>
      </c>
      <c r="V208" s="80" t="s">
        <v>117</v>
      </c>
    </row>
    <row r="209" spans="1:22" x14ac:dyDescent="0.35">
      <c r="A209" s="81" t="s">
        <v>33</v>
      </c>
      <c r="B209" s="82" t="s">
        <v>567</v>
      </c>
      <c r="C209" s="83" t="s">
        <v>41</v>
      </c>
      <c r="D209" s="83" t="s">
        <v>568</v>
      </c>
      <c r="E209" s="84">
        <v>44005</v>
      </c>
      <c r="F209" s="85">
        <v>19817292.16</v>
      </c>
      <c r="G209" s="85">
        <v>-9609877.9000000004</v>
      </c>
      <c r="H209" s="85">
        <v>10426234.369999999</v>
      </c>
      <c r="I209" s="85">
        <v>-9391057.7899999991</v>
      </c>
      <c r="J209" s="86">
        <v>424</v>
      </c>
      <c r="K209" s="86">
        <v>265</v>
      </c>
      <c r="L209" s="86">
        <v>-141</v>
      </c>
      <c r="M209" s="99">
        <f>Table_OTOB_YTD[[#This Row],[CHARGED DAYS]]-Table_OTOB_YTD[[#This Row],[CONTRACT DAYS]]</f>
        <v>-159</v>
      </c>
      <c r="N209" s="87" t="s">
        <v>504</v>
      </c>
      <c r="O209" s="87" t="s">
        <v>135</v>
      </c>
      <c r="P209" s="88">
        <v>43739</v>
      </c>
      <c r="Q20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09" s="84" t="s">
        <v>16</v>
      </c>
      <c r="S209" s="84" t="s">
        <v>16</v>
      </c>
      <c r="T209" s="88" t="s">
        <v>16</v>
      </c>
      <c r="U209" s="88" t="s">
        <v>216</v>
      </c>
      <c r="V209" s="80" t="s">
        <v>117</v>
      </c>
    </row>
    <row r="210" spans="1:22" x14ac:dyDescent="0.35">
      <c r="A210" s="81" t="s">
        <v>31</v>
      </c>
      <c r="B210" s="82" t="s">
        <v>569</v>
      </c>
      <c r="C210" s="83" t="s">
        <v>229</v>
      </c>
      <c r="D210" s="83" t="s">
        <v>570</v>
      </c>
      <c r="E210" s="84">
        <v>44005</v>
      </c>
      <c r="F210" s="85">
        <v>2573741.9500000002</v>
      </c>
      <c r="G210" s="85">
        <v>5010.4000000000005</v>
      </c>
      <c r="H210" s="85">
        <v>2790437.82</v>
      </c>
      <c r="I210" s="85">
        <v>216695.87</v>
      </c>
      <c r="J210" s="86">
        <v>125</v>
      </c>
      <c r="K210" s="86">
        <v>152</v>
      </c>
      <c r="L210" s="86">
        <v>30</v>
      </c>
      <c r="M210" s="99">
        <f>Table_OTOB_YTD[[#This Row],[CHARGED DAYS]]-Table_OTOB_YTD[[#This Row],[CONTRACT DAYS]]</f>
        <v>27</v>
      </c>
      <c r="N210" s="87" t="s">
        <v>504</v>
      </c>
      <c r="O210" s="87" t="s">
        <v>135</v>
      </c>
      <c r="P210" s="88">
        <v>43739</v>
      </c>
      <c r="Q21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0" s="84" t="s">
        <v>16</v>
      </c>
      <c r="S210" s="84" t="s">
        <v>16</v>
      </c>
      <c r="T210" s="88" t="s">
        <v>16</v>
      </c>
      <c r="U210" s="88" t="s">
        <v>215</v>
      </c>
      <c r="V210" s="80" t="s">
        <v>117</v>
      </c>
    </row>
    <row r="211" spans="1:22" x14ac:dyDescent="0.35">
      <c r="A211" s="81" t="s">
        <v>24</v>
      </c>
      <c r="B211" s="82" t="s">
        <v>571</v>
      </c>
      <c r="C211" s="83" t="s">
        <v>45</v>
      </c>
      <c r="D211" s="83" t="s">
        <v>66</v>
      </c>
      <c r="E211" s="84">
        <v>44005</v>
      </c>
      <c r="F211" s="85">
        <v>120722098.7</v>
      </c>
      <c r="G211" s="85">
        <v>17131950.620000001</v>
      </c>
      <c r="H211" s="85">
        <v>139762922.33000001</v>
      </c>
      <c r="I211" s="85">
        <v>19040823.629999999</v>
      </c>
      <c r="J211" s="86">
        <v>1210</v>
      </c>
      <c r="K211" s="86">
        <v>1997</v>
      </c>
      <c r="L211" s="86">
        <v>787</v>
      </c>
      <c r="M211" s="99">
        <f>Table_OTOB_YTD[[#This Row],[CHARGED DAYS]]-Table_OTOB_YTD[[#This Row],[CONTRACT DAYS]]</f>
        <v>787</v>
      </c>
      <c r="N211" s="87" t="s">
        <v>504</v>
      </c>
      <c r="O211" s="87" t="s">
        <v>135</v>
      </c>
      <c r="P211" s="88">
        <v>43739</v>
      </c>
      <c r="Q21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1" s="84" t="s">
        <v>12</v>
      </c>
      <c r="S211" s="84" t="s">
        <v>16</v>
      </c>
      <c r="T211" s="88" t="s">
        <v>16</v>
      </c>
      <c r="U211" s="88" t="s">
        <v>217</v>
      </c>
      <c r="V211" s="80" t="s">
        <v>117</v>
      </c>
    </row>
    <row r="212" spans="1:22" x14ac:dyDescent="0.35">
      <c r="A212" s="81" t="s">
        <v>73</v>
      </c>
      <c r="B212" s="82" t="s">
        <v>572</v>
      </c>
      <c r="C212" s="83" t="s">
        <v>573</v>
      </c>
      <c r="D212" s="83" t="s">
        <v>67</v>
      </c>
      <c r="E212" s="84">
        <v>44006</v>
      </c>
      <c r="F212" s="85">
        <v>24141875.149999999</v>
      </c>
      <c r="G212" s="85">
        <v>-148234.68</v>
      </c>
      <c r="H212" s="85">
        <v>24175230.82</v>
      </c>
      <c r="I212" s="85">
        <v>33355.67</v>
      </c>
      <c r="J212" s="86">
        <v>351</v>
      </c>
      <c r="K212" s="86">
        <v>269</v>
      </c>
      <c r="L212" s="86">
        <v>0</v>
      </c>
      <c r="M212" s="99">
        <f>Table_OTOB_YTD[[#This Row],[CHARGED DAYS]]-Table_OTOB_YTD[[#This Row],[CONTRACT DAYS]]</f>
        <v>-82</v>
      </c>
      <c r="N212" s="87" t="s">
        <v>504</v>
      </c>
      <c r="O212" s="87" t="s">
        <v>135</v>
      </c>
      <c r="P212" s="88">
        <v>43739</v>
      </c>
      <c r="Q21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2" s="84" t="s">
        <v>16</v>
      </c>
      <c r="S212" s="84" t="s">
        <v>16</v>
      </c>
      <c r="T212" s="88" t="s">
        <v>12</v>
      </c>
      <c r="U212" s="88" t="s">
        <v>216</v>
      </c>
      <c r="V212" s="80" t="s">
        <v>117</v>
      </c>
    </row>
    <row r="213" spans="1:22" x14ac:dyDescent="0.35">
      <c r="A213" s="81" t="s">
        <v>73</v>
      </c>
      <c r="B213" s="82" t="s">
        <v>574</v>
      </c>
      <c r="C213" s="83" t="s">
        <v>161</v>
      </c>
      <c r="D213" s="83" t="s">
        <v>310</v>
      </c>
      <c r="E213" s="84">
        <v>44006</v>
      </c>
      <c r="F213" s="85">
        <v>32027183.640000001</v>
      </c>
      <c r="G213" s="85">
        <v>9358559.0299999993</v>
      </c>
      <c r="H213" s="85">
        <v>41381966.159999996</v>
      </c>
      <c r="I213" s="85">
        <v>9082414.2100000009</v>
      </c>
      <c r="J213" s="86">
        <v>545</v>
      </c>
      <c r="K213" s="86">
        <v>412</v>
      </c>
      <c r="L213" s="86">
        <v>0</v>
      </c>
      <c r="M213" s="99">
        <f>Table_OTOB_YTD[[#This Row],[CHARGED DAYS]]-Table_OTOB_YTD[[#This Row],[CONTRACT DAYS]]</f>
        <v>-133</v>
      </c>
      <c r="N213" s="87" t="s">
        <v>504</v>
      </c>
      <c r="O213" s="87" t="s">
        <v>135</v>
      </c>
      <c r="P213" s="88">
        <v>43739</v>
      </c>
      <c r="Q21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3" s="84" t="s">
        <v>16</v>
      </c>
      <c r="S213" s="84" t="s">
        <v>16</v>
      </c>
      <c r="T213" s="88" t="s">
        <v>12</v>
      </c>
      <c r="U213" s="88" t="s">
        <v>216</v>
      </c>
      <c r="V213" s="80" t="s">
        <v>117</v>
      </c>
    </row>
    <row r="214" spans="1:22" x14ac:dyDescent="0.35">
      <c r="A214" s="81" t="s">
        <v>73</v>
      </c>
      <c r="B214" s="82" t="s">
        <v>575</v>
      </c>
      <c r="C214" s="83" t="s">
        <v>74</v>
      </c>
      <c r="D214" s="83" t="s">
        <v>18</v>
      </c>
      <c r="E214" s="84">
        <v>44006</v>
      </c>
      <c r="F214" s="85">
        <v>3767757.5300000003</v>
      </c>
      <c r="G214" s="85">
        <v>10000</v>
      </c>
      <c r="H214" s="85">
        <v>3548721.27</v>
      </c>
      <c r="I214" s="85">
        <v>-219036.26</v>
      </c>
      <c r="J214" s="86">
        <v>101</v>
      </c>
      <c r="K214" s="86">
        <v>84</v>
      </c>
      <c r="L214" s="86">
        <v>0</v>
      </c>
      <c r="M214" s="99">
        <f>Table_OTOB_YTD[[#This Row],[CHARGED DAYS]]-Table_OTOB_YTD[[#This Row],[CONTRACT DAYS]]</f>
        <v>-17</v>
      </c>
      <c r="N214" s="87" t="s">
        <v>504</v>
      </c>
      <c r="O214" s="87" t="s">
        <v>135</v>
      </c>
      <c r="P214" s="88">
        <v>43739</v>
      </c>
      <c r="Q21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4" s="84" t="s">
        <v>16</v>
      </c>
      <c r="S214" s="84" t="s">
        <v>16</v>
      </c>
      <c r="T214" s="88" t="s">
        <v>12</v>
      </c>
      <c r="U214" s="88" t="s">
        <v>215</v>
      </c>
      <c r="V214" s="80" t="s">
        <v>117</v>
      </c>
    </row>
    <row r="215" spans="1:22" x14ac:dyDescent="0.35">
      <c r="A215" s="81" t="s">
        <v>73</v>
      </c>
      <c r="B215" s="82" t="s">
        <v>576</v>
      </c>
      <c r="C215" s="83" t="s">
        <v>140</v>
      </c>
      <c r="D215" s="83" t="s">
        <v>352</v>
      </c>
      <c r="E215" s="84">
        <v>44006</v>
      </c>
      <c r="F215" s="85">
        <v>12997699.17</v>
      </c>
      <c r="G215" s="85">
        <v>2928497.45</v>
      </c>
      <c r="H215" s="85">
        <v>15890964.98</v>
      </c>
      <c r="I215" s="85">
        <v>2893265.81</v>
      </c>
      <c r="J215" s="86">
        <v>306</v>
      </c>
      <c r="K215" s="86">
        <v>330</v>
      </c>
      <c r="L215" s="86">
        <v>35</v>
      </c>
      <c r="M215" s="99">
        <f>Table_OTOB_YTD[[#This Row],[CHARGED DAYS]]-Table_OTOB_YTD[[#This Row],[CONTRACT DAYS]]</f>
        <v>24</v>
      </c>
      <c r="N215" s="87" t="s">
        <v>504</v>
      </c>
      <c r="O215" s="87" t="s">
        <v>135</v>
      </c>
      <c r="P215" s="88">
        <v>43739</v>
      </c>
      <c r="Q21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5" s="84" t="s">
        <v>16</v>
      </c>
      <c r="S215" s="84" t="s">
        <v>16</v>
      </c>
      <c r="T215" s="88" t="s">
        <v>12</v>
      </c>
      <c r="U215" s="88" t="s">
        <v>215</v>
      </c>
      <c r="V215" s="80" t="s">
        <v>117</v>
      </c>
    </row>
    <row r="216" spans="1:22" x14ac:dyDescent="0.35">
      <c r="A216" s="81" t="s">
        <v>13</v>
      </c>
      <c r="B216" s="82" t="s">
        <v>577</v>
      </c>
      <c r="C216" s="83" t="s">
        <v>14</v>
      </c>
      <c r="D216" s="83" t="s">
        <v>66</v>
      </c>
      <c r="E216" s="84">
        <v>44007</v>
      </c>
      <c r="F216" s="85">
        <v>28127003.829999998</v>
      </c>
      <c r="G216" s="85">
        <v>1581684.42</v>
      </c>
      <c r="H216" s="85">
        <v>30741752.600000001</v>
      </c>
      <c r="I216" s="85">
        <v>2647248.77</v>
      </c>
      <c r="J216" s="86">
        <v>555</v>
      </c>
      <c r="K216" s="86">
        <v>656</v>
      </c>
      <c r="L216" s="86">
        <v>111</v>
      </c>
      <c r="M216" s="99">
        <f>Table_OTOB_YTD[[#This Row],[CHARGED DAYS]]-Table_OTOB_YTD[[#This Row],[CONTRACT DAYS]]</f>
        <v>101</v>
      </c>
      <c r="N216" s="87" t="s">
        <v>504</v>
      </c>
      <c r="O216" s="87" t="s">
        <v>135</v>
      </c>
      <c r="P216" s="88">
        <v>43739</v>
      </c>
      <c r="Q21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6" s="84" t="s">
        <v>16</v>
      </c>
      <c r="S216" s="84" t="s">
        <v>16</v>
      </c>
      <c r="T216" s="88" t="s">
        <v>16</v>
      </c>
      <c r="U216" s="88" t="s">
        <v>216</v>
      </c>
      <c r="V216" s="80" t="s">
        <v>117</v>
      </c>
    </row>
    <row r="217" spans="1:22" x14ac:dyDescent="0.35">
      <c r="A217" s="81" t="s">
        <v>26</v>
      </c>
      <c r="B217" s="82" t="s">
        <v>578</v>
      </c>
      <c r="C217" s="83" t="s">
        <v>26</v>
      </c>
      <c r="D217" s="83" t="s">
        <v>48</v>
      </c>
      <c r="E217" s="84">
        <v>44007</v>
      </c>
      <c r="F217" s="85">
        <v>2950293.01</v>
      </c>
      <c r="G217" s="85">
        <v>136205.79</v>
      </c>
      <c r="H217" s="85">
        <v>3116370.23</v>
      </c>
      <c r="I217" s="85">
        <v>166077.22</v>
      </c>
      <c r="J217" s="86">
        <v>275</v>
      </c>
      <c r="K217" s="86">
        <v>254</v>
      </c>
      <c r="L217" s="86">
        <v>0</v>
      </c>
      <c r="M217" s="99">
        <f>Table_OTOB_YTD[[#This Row],[CHARGED DAYS]]-Table_OTOB_YTD[[#This Row],[CONTRACT DAYS]]</f>
        <v>-21</v>
      </c>
      <c r="N217" s="87" t="s">
        <v>504</v>
      </c>
      <c r="O217" s="87" t="s">
        <v>135</v>
      </c>
      <c r="P217" s="88">
        <v>43739</v>
      </c>
      <c r="Q21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7" s="84" t="s">
        <v>16</v>
      </c>
      <c r="S217" s="84" t="s">
        <v>16</v>
      </c>
      <c r="T217" s="88" t="s">
        <v>16</v>
      </c>
      <c r="U217" s="88" t="s">
        <v>215</v>
      </c>
      <c r="V217" s="80" t="s">
        <v>117</v>
      </c>
    </row>
    <row r="218" spans="1:22" x14ac:dyDescent="0.35">
      <c r="A218" s="81" t="s">
        <v>182</v>
      </c>
      <c r="B218" s="82" t="s">
        <v>579</v>
      </c>
      <c r="C218" s="83" t="s">
        <v>182</v>
      </c>
      <c r="D218" s="83" t="s">
        <v>79</v>
      </c>
      <c r="E218" s="84">
        <v>44007</v>
      </c>
      <c r="F218" s="85">
        <v>724708.70000000007</v>
      </c>
      <c r="G218" s="85">
        <v>0</v>
      </c>
      <c r="H218" s="85">
        <v>674682.92</v>
      </c>
      <c r="I218" s="85">
        <v>-50025.78</v>
      </c>
      <c r="J218" s="86">
        <v>60</v>
      </c>
      <c r="K218" s="86">
        <v>56</v>
      </c>
      <c r="L218" s="86">
        <v>0</v>
      </c>
      <c r="M218" s="99">
        <f>Table_OTOB_YTD[[#This Row],[CHARGED DAYS]]-Table_OTOB_YTD[[#This Row],[CONTRACT DAYS]]</f>
        <v>-4</v>
      </c>
      <c r="N218" s="87" t="s">
        <v>504</v>
      </c>
      <c r="O218" s="87" t="s">
        <v>135</v>
      </c>
      <c r="P218" s="88">
        <v>43739</v>
      </c>
      <c r="Q21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8" s="84" t="s">
        <v>16</v>
      </c>
      <c r="S218" s="84" t="s">
        <v>16</v>
      </c>
      <c r="T218" s="88" t="s">
        <v>16</v>
      </c>
      <c r="U218" s="88" t="s">
        <v>215</v>
      </c>
      <c r="V218" s="80" t="s">
        <v>117</v>
      </c>
    </row>
    <row r="219" spans="1:22" x14ac:dyDescent="0.35">
      <c r="A219" s="81" t="s">
        <v>28</v>
      </c>
      <c r="B219" s="82" t="s">
        <v>580</v>
      </c>
      <c r="C219" s="83" t="s">
        <v>75</v>
      </c>
      <c r="D219" s="83" t="s">
        <v>67</v>
      </c>
      <c r="E219" s="84">
        <v>44007</v>
      </c>
      <c r="F219" s="85">
        <v>1511128.67</v>
      </c>
      <c r="G219" s="85">
        <v>0</v>
      </c>
      <c r="H219" s="85">
        <v>1447607.03</v>
      </c>
      <c r="I219" s="85">
        <v>-63521.64</v>
      </c>
      <c r="J219" s="86">
        <v>171</v>
      </c>
      <c r="K219" s="86">
        <v>66</v>
      </c>
      <c r="L219" s="86">
        <v>0</v>
      </c>
      <c r="M219" s="99">
        <f>Table_OTOB_YTD[[#This Row],[CHARGED DAYS]]-Table_OTOB_YTD[[#This Row],[CONTRACT DAYS]]</f>
        <v>-105</v>
      </c>
      <c r="N219" s="87" t="s">
        <v>504</v>
      </c>
      <c r="O219" s="87" t="s">
        <v>135</v>
      </c>
      <c r="P219" s="88">
        <v>43739</v>
      </c>
      <c r="Q21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19" s="84" t="s">
        <v>16</v>
      </c>
      <c r="S219" s="84" t="s">
        <v>16</v>
      </c>
      <c r="T219" s="88" t="s">
        <v>16</v>
      </c>
      <c r="U219" s="88" t="s">
        <v>215</v>
      </c>
      <c r="V219" s="80" t="s">
        <v>117</v>
      </c>
    </row>
    <row r="220" spans="1:22" x14ac:dyDescent="0.35">
      <c r="A220" s="81" t="s">
        <v>28</v>
      </c>
      <c r="B220" s="82" t="s">
        <v>581</v>
      </c>
      <c r="C220" s="83" t="s">
        <v>222</v>
      </c>
      <c r="D220" s="83" t="s">
        <v>582</v>
      </c>
      <c r="E220" s="84">
        <v>44007</v>
      </c>
      <c r="F220" s="85">
        <v>7015561.5800000001</v>
      </c>
      <c r="G220" s="85">
        <v>1226887.8500000001</v>
      </c>
      <c r="H220" s="85">
        <v>8156063.5499999998</v>
      </c>
      <c r="I220" s="85">
        <v>955478.84</v>
      </c>
      <c r="J220" s="86">
        <v>406</v>
      </c>
      <c r="K220" s="86">
        <v>418</v>
      </c>
      <c r="L220" s="86">
        <v>12</v>
      </c>
      <c r="M220" s="99">
        <f>Table_OTOB_YTD[[#This Row],[CHARGED DAYS]]-Table_OTOB_YTD[[#This Row],[CONTRACT DAYS]]</f>
        <v>12</v>
      </c>
      <c r="N220" s="87" t="s">
        <v>504</v>
      </c>
      <c r="O220" s="87" t="s">
        <v>135</v>
      </c>
      <c r="P220" s="88">
        <v>43739</v>
      </c>
      <c r="Q22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0" s="84" t="s">
        <v>16</v>
      </c>
      <c r="S220" s="84" t="s">
        <v>16</v>
      </c>
      <c r="T220" s="88" t="s">
        <v>16</v>
      </c>
      <c r="U220" s="88" t="s">
        <v>215</v>
      </c>
      <c r="V220" s="80" t="s">
        <v>117</v>
      </c>
    </row>
    <row r="221" spans="1:22" x14ac:dyDescent="0.35">
      <c r="A221" s="81" t="s">
        <v>31</v>
      </c>
      <c r="B221" s="82" t="s">
        <v>583</v>
      </c>
      <c r="C221" s="83" t="s">
        <v>141</v>
      </c>
      <c r="D221" s="83" t="s">
        <v>18</v>
      </c>
      <c r="E221" s="84">
        <v>44007</v>
      </c>
      <c r="F221" s="85">
        <v>738213.91</v>
      </c>
      <c r="G221" s="85">
        <v>83079.77</v>
      </c>
      <c r="H221" s="85">
        <v>836463.36</v>
      </c>
      <c r="I221" s="85">
        <v>98249.45</v>
      </c>
      <c r="J221" s="86">
        <v>75</v>
      </c>
      <c r="K221" s="86">
        <v>62</v>
      </c>
      <c r="L221" s="86">
        <v>0</v>
      </c>
      <c r="M221" s="99">
        <f>Table_OTOB_YTD[[#This Row],[CHARGED DAYS]]-Table_OTOB_YTD[[#This Row],[CONTRACT DAYS]]</f>
        <v>-13</v>
      </c>
      <c r="N221" s="87" t="s">
        <v>504</v>
      </c>
      <c r="O221" s="87" t="s">
        <v>135</v>
      </c>
      <c r="P221" s="88">
        <v>43739</v>
      </c>
      <c r="Q22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1" s="84" t="s">
        <v>16</v>
      </c>
      <c r="S221" s="84" t="s">
        <v>16</v>
      </c>
      <c r="T221" s="88" t="s">
        <v>16</v>
      </c>
      <c r="U221" s="88" t="s">
        <v>215</v>
      </c>
      <c r="V221" s="80" t="s">
        <v>117</v>
      </c>
    </row>
    <row r="222" spans="1:22" x14ac:dyDescent="0.35">
      <c r="A222" s="81" t="s">
        <v>38</v>
      </c>
      <c r="B222" s="82" t="s">
        <v>584</v>
      </c>
      <c r="C222" s="83" t="s">
        <v>39</v>
      </c>
      <c r="D222" s="83" t="s">
        <v>506</v>
      </c>
      <c r="E222" s="84">
        <v>44007</v>
      </c>
      <c r="F222" s="85">
        <v>761013.13</v>
      </c>
      <c r="G222" s="85">
        <v>0</v>
      </c>
      <c r="H222" s="85">
        <v>704885.34</v>
      </c>
      <c r="I222" s="85">
        <v>-56127.79</v>
      </c>
      <c r="J222" s="86">
        <v>60</v>
      </c>
      <c r="K222" s="86">
        <v>88</v>
      </c>
      <c r="L222" s="86">
        <v>0</v>
      </c>
      <c r="M222" s="99">
        <f>Table_OTOB_YTD[[#This Row],[CHARGED DAYS]]-Table_OTOB_YTD[[#This Row],[CONTRACT DAYS]]</f>
        <v>28</v>
      </c>
      <c r="N222" s="87" t="s">
        <v>504</v>
      </c>
      <c r="O222" s="87" t="s">
        <v>135</v>
      </c>
      <c r="P222" s="88">
        <v>43739</v>
      </c>
      <c r="Q22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2" s="84" t="s">
        <v>16</v>
      </c>
      <c r="S222" s="84" t="s">
        <v>16</v>
      </c>
      <c r="T222" s="88" t="s">
        <v>16</v>
      </c>
      <c r="U222" s="88" t="s">
        <v>215</v>
      </c>
      <c r="V222" s="80" t="s">
        <v>117</v>
      </c>
    </row>
    <row r="223" spans="1:22" x14ac:dyDescent="0.35">
      <c r="A223" s="81" t="s">
        <v>13</v>
      </c>
      <c r="B223" s="82" t="s">
        <v>585</v>
      </c>
      <c r="C223" s="83" t="s">
        <v>46</v>
      </c>
      <c r="D223" s="83" t="s">
        <v>71</v>
      </c>
      <c r="E223" s="84">
        <v>44008</v>
      </c>
      <c r="F223" s="85">
        <v>12787554.01</v>
      </c>
      <c r="G223" s="85">
        <v>-337420.74</v>
      </c>
      <c r="H223" s="85">
        <v>13453796.609999999</v>
      </c>
      <c r="I223" s="85">
        <v>666242.6</v>
      </c>
      <c r="J223" s="86">
        <v>130</v>
      </c>
      <c r="K223" s="86">
        <v>154</v>
      </c>
      <c r="L223" s="86">
        <v>0</v>
      </c>
      <c r="M223" s="99">
        <f>Table_OTOB_YTD[[#This Row],[CHARGED DAYS]]-Table_OTOB_YTD[[#This Row],[CONTRACT DAYS]]</f>
        <v>24</v>
      </c>
      <c r="N223" s="87" t="s">
        <v>504</v>
      </c>
      <c r="O223" s="87" t="s">
        <v>135</v>
      </c>
      <c r="P223" s="88">
        <v>43739</v>
      </c>
      <c r="Q22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3" s="84" t="s">
        <v>16</v>
      </c>
      <c r="S223" s="84" t="s">
        <v>16</v>
      </c>
      <c r="T223" s="88" t="s">
        <v>16</v>
      </c>
      <c r="U223" s="88" t="s">
        <v>215</v>
      </c>
      <c r="V223" s="80" t="s">
        <v>117</v>
      </c>
    </row>
    <row r="224" spans="1:22" x14ac:dyDescent="0.35">
      <c r="A224" s="81" t="s">
        <v>13</v>
      </c>
      <c r="B224" s="82" t="s">
        <v>586</v>
      </c>
      <c r="C224" s="83" t="s">
        <v>65</v>
      </c>
      <c r="D224" s="83" t="s">
        <v>18</v>
      </c>
      <c r="E224" s="84">
        <v>44008</v>
      </c>
      <c r="F224" s="85">
        <v>235560</v>
      </c>
      <c r="G224" s="85">
        <v>0</v>
      </c>
      <c r="H224" s="85">
        <v>235455</v>
      </c>
      <c r="I224" s="85">
        <v>-105</v>
      </c>
      <c r="J224" s="86">
        <v>20</v>
      </c>
      <c r="K224" s="86">
        <v>9</v>
      </c>
      <c r="L224" s="86">
        <v>0</v>
      </c>
      <c r="M224" s="99">
        <f>Table_OTOB_YTD[[#This Row],[CHARGED DAYS]]-Table_OTOB_YTD[[#This Row],[CONTRACT DAYS]]</f>
        <v>-11</v>
      </c>
      <c r="N224" s="87" t="s">
        <v>504</v>
      </c>
      <c r="O224" s="87" t="s">
        <v>135</v>
      </c>
      <c r="P224" s="88">
        <v>43739</v>
      </c>
      <c r="Q22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4" s="84" t="s">
        <v>16</v>
      </c>
      <c r="S224" s="84" t="s">
        <v>16</v>
      </c>
      <c r="T224" s="88" t="s">
        <v>16</v>
      </c>
      <c r="U224" s="88" t="s">
        <v>215</v>
      </c>
      <c r="V224" s="80" t="s">
        <v>117</v>
      </c>
    </row>
    <row r="225" spans="1:22" x14ac:dyDescent="0.35">
      <c r="A225" s="81" t="s">
        <v>49</v>
      </c>
      <c r="B225" s="82" t="s">
        <v>587</v>
      </c>
      <c r="C225" s="83" t="s">
        <v>51</v>
      </c>
      <c r="D225" s="83" t="s">
        <v>54</v>
      </c>
      <c r="E225" s="84">
        <v>44008</v>
      </c>
      <c r="F225" s="85">
        <v>1166377.54</v>
      </c>
      <c r="G225" s="85">
        <v>961829.26</v>
      </c>
      <c r="H225" s="85">
        <v>2137661.84</v>
      </c>
      <c r="I225" s="85">
        <v>971284.3</v>
      </c>
      <c r="J225" s="86">
        <v>67</v>
      </c>
      <c r="K225" s="86">
        <v>75</v>
      </c>
      <c r="L225" s="86">
        <v>31</v>
      </c>
      <c r="M225" s="99">
        <f>Table_OTOB_YTD[[#This Row],[CHARGED DAYS]]-Table_OTOB_YTD[[#This Row],[CONTRACT DAYS]]</f>
        <v>8</v>
      </c>
      <c r="N225" s="87" t="s">
        <v>504</v>
      </c>
      <c r="O225" s="87" t="s">
        <v>135</v>
      </c>
      <c r="P225" s="88">
        <v>43739</v>
      </c>
      <c r="Q22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5" s="84" t="s">
        <v>16</v>
      </c>
      <c r="S225" s="84" t="s">
        <v>16</v>
      </c>
      <c r="T225" s="88" t="s">
        <v>16</v>
      </c>
      <c r="U225" s="88" t="s">
        <v>215</v>
      </c>
      <c r="V225" s="80" t="s">
        <v>117</v>
      </c>
    </row>
    <row r="226" spans="1:22" x14ac:dyDescent="0.35">
      <c r="A226" s="81" t="s">
        <v>24</v>
      </c>
      <c r="B226" s="82" t="s">
        <v>588</v>
      </c>
      <c r="C226" s="83" t="s">
        <v>45</v>
      </c>
      <c r="D226" s="83" t="s">
        <v>18</v>
      </c>
      <c r="E226" s="84">
        <v>44008</v>
      </c>
      <c r="F226" s="85">
        <v>1647633.4</v>
      </c>
      <c r="G226" s="85">
        <v>-1035</v>
      </c>
      <c r="H226" s="85">
        <v>1580560.65</v>
      </c>
      <c r="I226" s="85">
        <v>-67072.75</v>
      </c>
      <c r="J226" s="86">
        <v>198</v>
      </c>
      <c r="K226" s="86">
        <v>321</v>
      </c>
      <c r="L226" s="86">
        <v>0</v>
      </c>
      <c r="M226" s="99">
        <f>Table_OTOB_YTD[[#This Row],[CHARGED DAYS]]-Table_OTOB_YTD[[#This Row],[CONTRACT DAYS]]</f>
        <v>123</v>
      </c>
      <c r="N226" s="87" t="s">
        <v>504</v>
      </c>
      <c r="O226" s="87" t="s">
        <v>135</v>
      </c>
      <c r="P226" s="88">
        <v>43739</v>
      </c>
      <c r="Q22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6" s="84" t="s">
        <v>16</v>
      </c>
      <c r="S226" s="84" t="s">
        <v>16</v>
      </c>
      <c r="T226" s="88" t="s">
        <v>16</v>
      </c>
      <c r="U226" s="88" t="s">
        <v>215</v>
      </c>
      <c r="V226" s="80" t="s">
        <v>117</v>
      </c>
    </row>
    <row r="227" spans="1:22" x14ac:dyDescent="0.35">
      <c r="A227" s="81" t="s">
        <v>24</v>
      </c>
      <c r="B227" s="82" t="s">
        <v>589</v>
      </c>
      <c r="C227" s="83" t="s">
        <v>37</v>
      </c>
      <c r="D227" s="83" t="s">
        <v>590</v>
      </c>
      <c r="E227" s="84">
        <v>44008</v>
      </c>
      <c r="F227" s="85">
        <v>2672893.94</v>
      </c>
      <c r="G227" s="85">
        <v>-17974.740000000002</v>
      </c>
      <c r="H227" s="85">
        <v>2509473.85</v>
      </c>
      <c r="I227" s="85">
        <v>-163420.09</v>
      </c>
      <c r="J227" s="86">
        <v>90</v>
      </c>
      <c r="K227" s="86">
        <v>78</v>
      </c>
      <c r="L227" s="86">
        <v>0</v>
      </c>
      <c r="M227" s="99">
        <f>Table_OTOB_YTD[[#This Row],[CHARGED DAYS]]-Table_OTOB_YTD[[#This Row],[CONTRACT DAYS]]</f>
        <v>-12</v>
      </c>
      <c r="N227" s="87" t="s">
        <v>504</v>
      </c>
      <c r="O227" s="87" t="s">
        <v>135</v>
      </c>
      <c r="P227" s="88">
        <v>43739</v>
      </c>
      <c r="Q22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7" s="84" t="s">
        <v>16</v>
      </c>
      <c r="S227" s="84" t="s">
        <v>16</v>
      </c>
      <c r="T227" s="88" t="s">
        <v>16</v>
      </c>
      <c r="U227" s="88" t="s">
        <v>215</v>
      </c>
      <c r="V227" s="80" t="s">
        <v>117</v>
      </c>
    </row>
    <row r="228" spans="1:22" x14ac:dyDescent="0.35">
      <c r="A228" s="81" t="s">
        <v>38</v>
      </c>
      <c r="B228" s="82" t="s">
        <v>591</v>
      </c>
      <c r="C228" s="83" t="s">
        <v>176</v>
      </c>
      <c r="D228" s="83" t="s">
        <v>230</v>
      </c>
      <c r="E228" s="84">
        <v>44011</v>
      </c>
      <c r="F228" s="85">
        <v>6884724</v>
      </c>
      <c r="G228" s="85">
        <v>9360</v>
      </c>
      <c r="H228" s="85">
        <v>7274595.8399999999</v>
      </c>
      <c r="I228" s="85">
        <v>389871.84</v>
      </c>
      <c r="J228" s="86">
        <v>50</v>
      </c>
      <c r="K228" s="86">
        <v>71</v>
      </c>
      <c r="L228" s="86">
        <v>0</v>
      </c>
      <c r="M228" s="99">
        <f>Table_OTOB_YTD[[#This Row],[CHARGED DAYS]]-Table_OTOB_YTD[[#This Row],[CONTRACT DAYS]]</f>
        <v>21</v>
      </c>
      <c r="N228" s="87" t="s">
        <v>504</v>
      </c>
      <c r="O228" s="87" t="s">
        <v>135</v>
      </c>
      <c r="P228" s="88">
        <v>43739</v>
      </c>
      <c r="Q22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8" s="84" t="s">
        <v>16</v>
      </c>
      <c r="S228" s="84" t="s">
        <v>16</v>
      </c>
      <c r="T228" s="88" t="s">
        <v>12</v>
      </c>
      <c r="U228" s="88" t="s">
        <v>215</v>
      </c>
      <c r="V228" s="80" t="s">
        <v>117</v>
      </c>
    </row>
    <row r="229" spans="1:22" x14ac:dyDescent="0.35">
      <c r="A229" s="81" t="s">
        <v>182</v>
      </c>
      <c r="B229" s="82" t="s">
        <v>592</v>
      </c>
      <c r="C229" s="83" t="s">
        <v>182</v>
      </c>
      <c r="D229" s="83" t="s">
        <v>593</v>
      </c>
      <c r="E229" s="84">
        <v>44012</v>
      </c>
      <c r="F229" s="85">
        <v>7093503.3499999996</v>
      </c>
      <c r="G229" s="85">
        <v>191688.92</v>
      </c>
      <c r="H229" s="85">
        <v>7350081.8700000001</v>
      </c>
      <c r="I229" s="85">
        <v>207945.58</v>
      </c>
      <c r="J229" s="86">
        <v>385</v>
      </c>
      <c r="K229" s="86">
        <v>431</v>
      </c>
      <c r="L229" s="86">
        <v>46</v>
      </c>
      <c r="M229" s="99">
        <f>Table_OTOB_YTD[[#This Row],[CHARGED DAYS]]-Table_OTOB_YTD[[#This Row],[CONTRACT DAYS]]</f>
        <v>46</v>
      </c>
      <c r="N229" s="87" t="s">
        <v>504</v>
      </c>
      <c r="O229" s="87" t="s">
        <v>135</v>
      </c>
      <c r="P229" s="88">
        <v>43739</v>
      </c>
      <c r="Q22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29" s="84" t="s">
        <v>12</v>
      </c>
      <c r="S229" s="84" t="s">
        <v>16</v>
      </c>
      <c r="T229" s="88" t="s">
        <v>16</v>
      </c>
      <c r="U229" s="88" t="s">
        <v>215</v>
      </c>
      <c r="V229" s="80" t="s">
        <v>117</v>
      </c>
    </row>
    <row r="230" spans="1:22" x14ac:dyDescent="0.35">
      <c r="A230" s="81" t="s">
        <v>36</v>
      </c>
      <c r="B230" s="82" t="s">
        <v>594</v>
      </c>
      <c r="C230" s="83" t="s">
        <v>61</v>
      </c>
      <c r="D230" s="83" t="s">
        <v>207</v>
      </c>
      <c r="E230" s="84">
        <v>44012</v>
      </c>
      <c r="F230" s="85">
        <v>2966777.5700000003</v>
      </c>
      <c r="G230" s="85">
        <v>7294.3</v>
      </c>
      <c r="H230" s="85">
        <v>2870390.44</v>
      </c>
      <c r="I230" s="85">
        <v>-96387.13</v>
      </c>
      <c r="J230" s="86">
        <v>120</v>
      </c>
      <c r="K230" s="86">
        <v>103</v>
      </c>
      <c r="L230" s="86">
        <v>0</v>
      </c>
      <c r="M230" s="99">
        <f>Table_OTOB_YTD[[#This Row],[CHARGED DAYS]]-Table_OTOB_YTD[[#This Row],[CONTRACT DAYS]]</f>
        <v>-17</v>
      </c>
      <c r="N230" s="87" t="s">
        <v>504</v>
      </c>
      <c r="O230" s="87" t="s">
        <v>135</v>
      </c>
      <c r="P230" s="88">
        <v>43739</v>
      </c>
      <c r="Q23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0" s="84" t="s">
        <v>16</v>
      </c>
      <c r="S230" s="84" t="s">
        <v>16</v>
      </c>
      <c r="T230" s="88" t="s">
        <v>12</v>
      </c>
      <c r="U230" s="88" t="s">
        <v>215</v>
      </c>
      <c r="V230" s="80" t="s">
        <v>117</v>
      </c>
    </row>
    <row r="231" spans="1:22" x14ac:dyDescent="0.35">
      <c r="A231" s="81" t="s">
        <v>24</v>
      </c>
      <c r="B231" s="82" t="s">
        <v>595</v>
      </c>
      <c r="C231" s="83" t="s">
        <v>183</v>
      </c>
      <c r="D231" s="83" t="s">
        <v>20</v>
      </c>
      <c r="E231" s="84">
        <v>44012</v>
      </c>
      <c r="F231" s="85">
        <v>362831.10000000003</v>
      </c>
      <c r="G231" s="85">
        <v>0</v>
      </c>
      <c r="H231" s="85">
        <v>353821.71</v>
      </c>
      <c r="I231" s="85">
        <v>-9009.39</v>
      </c>
      <c r="J231" s="86">
        <v>60</v>
      </c>
      <c r="K231" s="86">
        <v>45</v>
      </c>
      <c r="L231" s="86">
        <v>0</v>
      </c>
      <c r="M231" s="99">
        <f>Table_OTOB_YTD[[#This Row],[CHARGED DAYS]]-Table_OTOB_YTD[[#This Row],[CONTRACT DAYS]]</f>
        <v>-15</v>
      </c>
      <c r="N231" s="87" t="s">
        <v>504</v>
      </c>
      <c r="O231" s="87" t="s">
        <v>135</v>
      </c>
      <c r="P231" s="88">
        <v>43739</v>
      </c>
      <c r="Q23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1" s="84" t="s">
        <v>16</v>
      </c>
      <c r="S231" s="84" t="s">
        <v>16</v>
      </c>
      <c r="T231" s="88" t="s">
        <v>16</v>
      </c>
      <c r="U231" s="88" t="s">
        <v>215</v>
      </c>
      <c r="V231" s="80" t="s">
        <v>117</v>
      </c>
    </row>
    <row r="232" spans="1:22" x14ac:dyDescent="0.35">
      <c r="A232" s="81" t="s">
        <v>19</v>
      </c>
      <c r="B232" s="82" t="s">
        <v>596</v>
      </c>
      <c r="C232" s="83" t="s">
        <v>238</v>
      </c>
      <c r="D232" s="83" t="s">
        <v>243</v>
      </c>
      <c r="E232" s="84">
        <v>44012</v>
      </c>
      <c r="F232" s="85">
        <v>7309912.7999999998</v>
      </c>
      <c r="G232" s="85">
        <v>480570.32</v>
      </c>
      <c r="H232" s="85">
        <v>8213775.4299999997</v>
      </c>
      <c r="I232" s="85">
        <v>903862.63</v>
      </c>
      <c r="J232" s="86">
        <v>45</v>
      </c>
      <c r="K232" s="86">
        <v>33</v>
      </c>
      <c r="L232" s="86">
        <v>4</v>
      </c>
      <c r="M232" s="99">
        <f>Table_OTOB_YTD[[#This Row],[CHARGED DAYS]]-Table_OTOB_YTD[[#This Row],[CONTRACT DAYS]]</f>
        <v>-12</v>
      </c>
      <c r="N232" s="87" t="s">
        <v>504</v>
      </c>
      <c r="O232" s="87" t="s">
        <v>135</v>
      </c>
      <c r="P232" s="88">
        <v>43739</v>
      </c>
      <c r="Q23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2" s="84" t="s">
        <v>16</v>
      </c>
      <c r="S232" s="84" t="s">
        <v>16</v>
      </c>
      <c r="T232" s="88" t="s">
        <v>16</v>
      </c>
      <c r="U232" s="88" t="s">
        <v>215</v>
      </c>
      <c r="V232" s="80" t="s">
        <v>117</v>
      </c>
    </row>
    <row r="233" spans="1:22" x14ac:dyDescent="0.35">
      <c r="A233" s="81" t="s">
        <v>154</v>
      </c>
      <c r="B233" s="82" t="s">
        <v>597</v>
      </c>
      <c r="C233" s="83" t="s">
        <v>598</v>
      </c>
      <c r="D233" s="83" t="s">
        <v>23</v>
      </c>
      <c r="E233" s="84">
        <v>44013</v>
      </c>
      <c r="F233" s="85">
        <v>14437253.18</v>
      </c>
      <c r="G233" s="85">
        <v>-232936.61000000002</v>
      </c>
      <c r="H233" s="85">
        <v>14442306.73</v>
      </c>
      <c r="I233" s="85">
        <v>5053.55</v>
      </c>
      <c r="J233" s="86">
        <v>98</v>
      </c>
      <c r="K233" s="86">
        <v>140</v>
      </c>
      <c r="L233" s="86">
        <v>0</v>
      </c>
      <c r="M233" s="99">
        <f>Table_OTOB_YTD[[#This Row],[CHARGED DAYS]]-Table_OTOB_YTD[[#This Row],[CONTRACT DAYS]]</f>
        <v>42</v>
      </c>
      <c r="N233" s="87" t="s">
        <v>599</v>
      </c>
      <c r="O233" s="87" t="s">
        <v>136</v>
      </c>
      <c r="P233" s="88">
        <v>43739</v>
      </c>
      <c r="Q23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3" s="84" t="s">
        <v>16</v>
      </c>
      <c r="S233" s="84" t="s">
        <v>16</v>
      </c>
      <c r="T233" s="88" t="s">
        <v>16</v>
      </c>
      <c r="U233" s="88" t="s">
        <v>215</v>
      </c>
      <c r="V233" s="80" t="s">
        <v>117</v>
      </c>
    </row>
    <row r="234" spans="1:22" x14ac:dyDescent="0.35">
      <c r="A234" s="81" t="s">
        <v>24</v>
      </c>
      <c r="B234" s="82" t="s">
        <v>600</v>
      </c>
      <c r="C234" s="83" t="s">
        <v>37</v>
      </c>
      <c r="D234" s="83" t="s">
        <v>601</v>
      </c>
      <c r="E234" s="84">
        <v>44013</v>
      </c>
      <c r="F234" s="85">
        <v>288044.60000000003</v>
      </c>
      <c r="G234" s="85">
        <v>0</v>
      </c>
      <c r="H234" s="85">
        <v>289525.59999999998</v>
      </c>
      <c r="I234" s="85">
        <v>1481</v>
      </c>
      <c r="J234" s="86">
        <v>45</v>
      </c>
      <c r="K234" s="86">
        <v>38</v>
      </c>
      <c r="L234" s="86">
        <v>0</v>
      </c>
      <c r="M234" s="99">
        <f>Table_OTOB_YTD[[#This Row],[CHARGED DAYS]]-Table_OTOB_YTD[[#This Row],[CONTRACT DAYS]]</f>
        <v>-7</v>
      </c>
      <c r="N234" s="87" t="s">
        <v>599</v>
      </c>
      <c r="O234" s="87" t="s">
        <v>136</v>
      </c>
      <c r="P234" s="88">
        <v>43739</v>
      </c>
      <c r="Q23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4" s="84" t="s">
        <v>16</v>
      </c>
      <c r="S234" s="84" t="s">
        <v>16</v>
      </c>
      <c r="T234" s="88" t="s">
        <v>16</v>
      </c>
      <c r="U234" s="88" t="s">
        <v>215</v>
      </c>
      <c r="V234" s="80" t="s">
        <v>117</v>
      </c>
    </row>
    <row r="235" spans="1:22" x14ac:dyDescent="0.35">
      <c r="A235" s="81" t="s">
        <v>24</v>
      </c>
      <c r="B235" s="82" t="s">
        <v>602</v>
      </c>
      <c r="C235" s="83" t="s">
        <v>45</v>
      </c>
      <c r="D235" s="83" t="s">
        <v>603</v>
      </c>
      <c r="E235" s="84">
        <v>44013</v>
      </c>
      <c r="F235" s="85">
        <v>243475</v>
      </c>
      <c r="G235" s="85">
        <v>4185</v>
      </c>
      <c r="H235" s="85">
        <v>252377.5</v>
      </c>
      <c r="I235" s="85">
        <v>8902.5</v>
      </c>
      <c r="J235" s="86">
        <v>30</v>
      </c>
      <c r="K235" s="86">
        <v>26</v>
      </c>
      <c r="L235" s="86">
        <v>0</v>
      </c>
      <c r="M235" s="99">
        <f>Table_OTOB_YTD[[#This Row],[CHARGED DAYS]]-Table_OTOB_YTD[[#This Row],[CONTRACT DAYS]]</f>
        <v>-4</v>
      </c>
      <c r="N235" s="87" t="s">
        <v>599</v>
      </c>
      <c r="O235" s="87" t="s">
        <v>136</v>
      </c>
      <c r="P235" s="88">
        <v>43739</v>
      </c>
      <c r="Q23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5" s="84" t="s">
        <v>16</v>
      </c>
      <c r="S235" s="84" t="s">
        <v>16</v>
      </c>
      <c r="T235" s="88" t="s">
        <v>16</v>
      </c>
      <c r="U235" s="88" t="s">
        <v>215</v>
      </c>
      <c r="V235" s="80" t="s">
        <v>117</v>
      </c>
    </row>
    <row r="236" spans="1:22" x14ac:dyDescent="0.35">
      <c r="A236" s="81" t="s">
        <v>21</v>
      </c>
      <c r="B236" s="82" t="s">
        <v>604</v>
      </c>
      <c r="C236" s="83" t="s">
        <v>516</v>
      </c>
      <c r="D236" s="83" t="s">
        <v>605</v>
      </c>
      <c r="E236" s="84">
        <v>44014</v>
      </c>
      <c r="F236" s="85">
        <v>197824</v>
      </c>
      <c r="G236" s="85">
        <v>0</v>
      </c>
      <c r="H236" s="85">
        <v>171219</v>
      </c>
      <c r="I236" s="85">
        <v>-26605</v>
      </c>
      <c r="J236" s="86">
        <v>43</v>
      </c>
      <c r="K236" s="86">
        <v>43</v>
      </c>
      <c r="L236" s="86">
        <v>0</v>
      </c>
      <c r="M236" s="99">
        <f>Table_OTOB_YTD[[#This Row],[CHARGED DAYS]]-Table_OTOB_YTD[[#This Row],[CONTRACT DAYS]]</f>
        <v>0</v>
      </c>
      <c r="N236" s="87" t="s">
        <v>599</v>
      </c>
      <c r="O236" s="87" t="s">
        <v>136</v>
      </c>
      <c r="P236" s="88">
        <v>43739</v>
      </c>
      <c r="Q23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6" s="84" t="s">
        <v>16</v>
      </c>
      <c r="S236" s="84" t="s">
        <v>16</v>
      </c>
      <c r="T236" s="88" t="s">
        <v>16</v>
      </c>
      <c r="U236" s="88" t="s">
        <v>215</v>
      </c>
      <c r="V236" s="80" t="s">
        <v>117</v>
      </c>
    </row>
    <row r="237" spans="1:22" x14ac:dyDescent="0.35">
      <c r="A237" s="81" t="s">
        <v>43</v>
      </c>
      <c r="B237" s="82" t="s">
        <v>606</v>
      </c>
      <c r="C237" s="83" t="s">
        <v>607</v>
      </c>
      <c r="D237" s="83" t="s">
        <v>121</v>
      </c>
      <c r="E237" s="84">
        <v>44014</v>
      </c>
      <c r="F237" s="85">
        <v>13412991.58</v>
      </c>
      <c r="G237" s="85">
        <v>1367534.26</v>
      </c>
      <c r="H237" s="85">
        <v>15684475.939999999</v>
      </c>
      <c r="I237" s="85">
        <v>2271484.36</v>
      </c>
      <c r="J237" s="86">
        <v>459</v>
      </c>
      <c r="K237" s="86">
        <v>551</v>
      </c>
      <c r="L237" s="86">
        <v>129</v>
      </c>
      <c r="M237" s="99">
        <f>Table_OTOB_YTD[[#This Row],[CHARGED DAYS]]-Table_OTOB_YTD[[#This Row],[CONTRACT DAYS]]</f>
        <v>92</v>
      </c>
      <c r="N237" s="87" t="s">
        <v>599</v>
      </c>
      <c r="O237" s="87" t="s">
        <v>136</v>
      </c>
      <c r="P237" s="88">
        <v>43739</v>
      </c>
      <c r="Q23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7" s="84" t="s">
        <v>16</v>
      </c>
      <c r="S237" s="84" t="s">
        <v>16</v>
      </c>
      <c r="T237" s="88" t="s">
        <v>16</v>
      </c>
      <c r="U237" s="88" t="s">
        <v>215</v>
      </c>
      <c r="V237" s="80" t="s">
        <v>117</v>
      </c>
    </row>
    <row r="238" spans="1:22" x14ac:dyDescent="0.35">
      <c r="A238" s="81" t="s">
        <v>24</v>
      </c>
      <c r="B238" s="82" t="s">
        <v>608</v>
      </c>
      <c r="C238" s="83" t="s">
        <v>432</v>
      </c>
      <c r="D238" s="83" t="s">
        <v>221</v>
      </c>
      <c r="E238" s="84">
        <v>44014</v>
      </c>
      <c r="F238" s="85">
        <v>849409.1</v>
      </c>
      <c r="G238" s="85">
        <v>23421.75</v>
      </c>
      <c r="H238" s="85">
        <v>757817.61</v>
      </c>
      <c r="I238" s="85">
        <v>-91591.49</v>
      </c>
      <c r="J238" s="86">
        <v>90</v>
      </c>
      <c r="K238" s="86">
        <v>44</v>
      </c>
      <c r="L238" s="86">
        <v>0</v>
      </c>
      <c r="M238" s="99">
        <f>Table_OTOB_YTD[[#This Row],[CHARGED DAYS]]-Table_OTOB_YTD[[#This Row],[CONTRACT DAYS]]</f>
        <v>-46</v>
      </c>
      <c r="N238" s="87" t="s">
        <v>599</v>
      </c>
      <c r="O238" s="87" t="s">
        <v>136</v>
      </c>
      <c r="P238" s="88">
        <v>43739</v>
      </c>
      <c r="Q23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8" s="84" t="s">
        <v>16</v>
      </c>
      <c r="S238" s="84" t="s">
        <v>16</v>
      </c>
      <c r="T238" s="88" t="s">
        <v>16</v>
      </c>
      <c r="U238" s="88" t="s">
        <v>215</v>
      </c>
      <c r="V238" s="80" t="s">
        <v>117</v>
      </c>
    </row>
    <row r="239" spans="1:22" x14ac:dyDescent="0.35">
      <c r="A239" s="81" t="s">
        <v>29</v>
      </c>
      <c r="B239" s="82" t="s">
        <v>609</v>
      </c>
      <c r="C239" s="83" t="s">
        <v>30</v>
      </c>
      <c r="D239" s="83" t="s">
        <v>163</v>
      </c>
      <c r="E239" s="84">
        <v>44015</v>
      </c>
      <c r="F239" s="85">
        <v>4671605</v>
      </c>
      <c r="G239" s="85">
        <v>334400.06</v>
      </c>
      <c r="H239" s="85">
        <v>5005154.12</v>
      </c>
      <c r="I239" s="85">
        <v>333549.12</v>
      </c>
      <c r="J239" s="86">
        <v>159</v>
      </c>
      <c r="K239" s="86">
        <v>225</v>
      </c>
      <c r="L239" s="86">
        <v>66</v>
      </c>
      <c r="M239" s="99">
        <f>Table_OTOB_YTD[[#This Row],[CHARGED DAYS]]-Table_OTOB_YTD[[#This Row],[CONTRACT DAYS]]</f>
        <v>66</v>
      </c>
      <c r="N239" s="87" t="s">
        <v>599</v>
      </c>
      <c r="O239" s="87" t="s">
        <v>136</v>
      </c>
      <c r="P239" s="88">
        <v>43739</v>
      </c>
      <c r="Q23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39" s="84" t="s">
        <v>16</v>
      </c>
      <c r="S239" s="84" t="s">
        <v>16</v>
      </c>
      <c r="T239" s="88" t="s">
        <v>16</v>
      </c>
      <c r="U239" s="88" t="s">
        <v>215</v>
      </c>
      <c r="V239" s="80" t="s">
        <v>117</v>
      </c>
    </row>
    <row r="240" spans="1:22" x14ac:dyDescent="0.35">
      <c r="A240" s="81" t="s">
        <v>58</v>
      </c>
      <c r="B240" s="82" t="s">
        <v>610</v>
      </c>
      <c r="C240" s="83" t="s">
        <v>611</v>
      </c>
      <c r="D240" s="83" t="s">
        <v>612</v>
      </c>
      <c r="E240" s="84">
        <v>44015</v>
      </c>
      <c r="F240" s="85">
        <v>516228.10000000003</v>
      </c>
      <c r="G240" s="85">
        <v>32624.720000000001</v>
      </c>
      <c r="H240" s="85">
        <v>509885.43</v>
      </c>
      <c r="I240" s="85">
        <v>-6342.67</v>
      </c>
      <c r="J240" s="86">
        <v>206</v>
      </c>
      <c r="K240" s="86">
        <v>204</v>
      </c>
      <c r="L240" s="86">
        <v>5</v>
      </c>
      <c r="M240" s="99">
        <f>Table_OTOB_YTD[[#This Row],[CHARGED DAYS]]-Table_OTOB_YTD[[#This Row],[CONTRACT DAYS]]</f>
        <v>-2</v>
      </c>
      <c r="N240" s="87" t="s">
        <v>599</v>
      </c>
      <c r="O240" s="87" t="s">
        <v>136</v>
      </c>
      <c r="P240" s="88">
        <v>43739</v>
      </c>
      <c r="Q24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0" s="84" t="s">
        <v>16</v>
      </c>
      <c r="S240" s="84" t="s">
        <v>16</v>
      </c>
      <c r="T240" s="88" t="s">
        <v>16</v>
      </c>
      <c r="U240" s="88" t="s">
        <v>215</v>
      </c>
      <c r="V240" s="80" t="s">
        <v>117</v>
      </c>
    </row>
    <row r="241" spans="1:22" x14ac:dyDescent="0.35">
      <c r="A241" s="81" t="s">
        <v>13</v>
      </c>
      <c r="B241" s="82" t="s">
        <v>613</v>
      </c>
      <c r="C241" s="83" t="s">
        <v>396</v>
      </c>
      <c r="D241" s="83" t="s">
        <v>614</v>
      </c>
      <c r="E241" s="84">
        <v>44020</v>
      </c>
      <c r="F241" s="85">
        <v>1963009.8900000001</v>
      </c>
      <c r="G241" s="85">
        <v>181208.23</v>
      </c>
      <c r="H241" s="85">
        <v>2258397.5</v>
      </c>
      <c r="I241" s="85">
        <v>295387.61</v>
      </c>
      <c r="J241" s="86">
        <v>55</v>
      </c>
      <c r="K241" s="86">
        <v>46</v>
      </c>
      <c r="L241" s="86">
        <v>0</v>
      </c>
      <c r="M241" s="99">
        <f>Table_OTOB_YTD[[#This Row],[CHARGED DAYS]]-Table_OTOB_YTD[[#This Row],[CONTRACT DAYS]]</f>
        <v>-9</v>
      </c>
      <c r="N241" s="87" t="s">
        <v>599</v>
      </c>
      <c r="O241" s="87" t="s">
        <v>136</v>
      </c>
      <c r="P241" s="88">
        <v>43739</v>
      </c>
      <c r="Q24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1" s="84" t="s">
        <v>16</v>
      </c>
      <c r="S241" s="84" t="s">
        <v>16</v>
      </c>
      <c r="T241" s="88" t="s">
        <v>16</v>
      </c>
      <c r="U241" s="88" t="s">
        <v>215</v>
      </c>
      <c r="V241" s="80" t="s">
        <v>117</v>
      </c>
    </row>
    <row r="242" spans="1:22" x14ac:dyDescent="0.35">
      <c r="A242" s="81" t="s">
        <v>17</v>
      </c>
      <c r="B242" s="82" t="s">
        <v>615</v>
      </c>
      <c r="C242" s="83" t="s">
        <v>31</v>
      </c>
      <c r="D242" s="83" t="s">
        <v>230</v>
      </c>
      <c r="E242" s="84">
        <v>44020</v>
      </c>
      <c r="F242" s="85">
        <v>5442445.8600000003</v>
      </c>
      <c r="G242" s="85">
        <v>633874.6</v>
      </c>
      <c r="H242" s="85">
        <v>5572095.8300000001</v>
      </c>
      <c r="I242" s="85">
        <v>129649.97</v>
      </c>
      <c r="J242" s="86">
        <v>90</v>
      </c>
      <c r="K242" s="86">
        <v>104</v>
      </c>
      <c r="L242" s="86">
        <v>20</v>
      </c>
      <c r="M242" s="99">
        <f>Table_OTOB_YTD[[#This Row],[CHARGED DAYS]]-Table_OTOB_YTD[[#This Row],[CONTRACT DAYS]]</f>
        <v>14</v>
      </c>
      <c r="N242" s="87" t="s">
        <v>599</v>
      </c>
      <c r="O242" s="87" t="s">
        <v>136</v>
      </c>
      <c r="P242" s="88">
        <v>43739</v>
      </c>
      <c r="Q24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2" s="84" t="s">
        <v>16</v>
      </c>
      <c r="S242" s="84" t="s">
        <v>16</v>
      </c>
      <c r="T242" s="88" t="s">
        <v>16</v>
      </c>
      <c r="U242" s="88" t="s">
        <v>215</v>
      </c>
      <c r="V242" s="80" t="s">
        <v>117</v>
      </c>
    </row>
    <row r="243" spans="1:22" x14ac:dyDescent="0.35">
      <c r="A243" s="81" t="s">
        <v>57</v>
      </c>
      <c r="B243" s="82" t="s">
        <v>616</v>
      </c>
      <c r="C243" s="83" t="s">
        <v>76</v>
      </c>
      <c r="D243" s="83" t="s">
        <v>559</v>
      </c>
      <c r="E243" s="84">
        <v>44020</v>
      </c>
      <c r="F243" s="85">
        <v>321352.99</v>
      </c>
      <c r="G243" s="85">
        <v>19323.68</v>
      </c>
      <c r="H243" s="85">
        <v>343749.6</v>
      </c>
      <c r="I243" s="85">
        <v>22396.61</v>
      </c>
      <c r="J243" s="86">
        <v>59</v>
      </c>
      <c r="K243" s="86">
        <v>56</v>
      </c>
      <c r="L243" s="86">
        <v>0</v>
      </c>
      <c r="M243" s="99">
        <f>Table_OTOB_YTD[[#This Row],[CHARGED DAYS]]-Table_OTOB_YTD[[#This Row],[CONTRACT DAYS]]</f>
        <v>-3</v>
      </c>
      <c r="N243" s="87" t="s">
        <v>599</v>
      </c>
      <c r="O243" s="87" t="s">
        <v>136</v>
      </c>
      <c r="P243" s="88">
        <v>43739</v>
      </c>
      <c r="Q24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3" s="84" t="s">
        <v>16</v>
      </c>
      <c r="S243" s="84" t="s">
        <v>16</v>
      </c>
      <c r="T243" s="88" t="s">
        <v>16</v>
      </c>
      <c r="U243" s="88" t="s">
        <v>215</v>
      </c>
      <c r="V243" s="80" t="s">
        <v>117</v>
      </c>
    </row>
    <row r="244" spans="1:22" x14ac:dyDescent="0.35">
      <c r="A244" s="81" t="s">
        <v>26</v>
      </c>
      <c r="B244" s="82" t="s">
        <v>617</v>
      </c>
      <c r="C244" s="83" t="s">
        <v>47</v>
      </c>
      <c r="D244" s="83" t="s">
        <v>618</v>
      </c>
      <c r="E244" s="84">
        <v>44020</v>
      </c>
      <c r="F244" s="85">
        <v>1667506.6600000001</v>
      </c>
      <c r="G244" s="85">
        <v>232579.86000000002</v>
      </c>
      <c r="H244" s="85">
        <v>1536480.03</v>
      </c>
      <c r="I244" s="85">
        <v>-131026.63</v>
      </c>
      <c r="J244" s="86">
        <v>164</v>
      </c>
      <c r="K244" s="86">
        <v>178</v>
      </c>
      <c r="L244" s="86">
        <v>15</v>
      </c>
      <c r="M244" s="99">
        <f>Table_OTOB_YTD[[#This Row],[CHARGED DAYS]]-Table_OTOB_YTD[[#This Row],[CONTRACT DAYS]]</f>
        <v>14</v>
      </c>
      <c r="N244" s="87" t="s">
        <v>599</v>
      </c>
      <c r="O244" s="87" t="s">
        <v>136</v>
      </c>
      <c r="P244" s="88">
        <v>43739</v>
      </c>
      <c r="Q24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4" s="84" t="s">
        <v>16</v>
      </c>
      <c r="S244" s="84" t="s">
        <v>16</v>
      </c>
      <c r="T244" s="88" t="s">
        <v>16</v>
      </c>
      <c r="U244" s="88" t="s">
        <v>215</v>
      </c>
      <c r="V244" s="80" t="s">
        <v>117</v>
      </c>
    </row>
    <row r="245" spans="1:22" x14ac:dyDescent="0.35">
      <c r="A245" s="81" t="s">
        <v>26</v>
      </c>
      <c r="B245" s="82" t="s">
        <v>619</v>
      </c>
      <c r="C245" s="83" t="s">
        <v>123</v>
      </c>
      <c r="D245" s="83" t="s">
        <v>177</v>
      </c>
      <c r="E245" s="84">
        <v>44020</v>
      </c>
      <c r="F245" s="85">
        <v>58762184.649999999</v>
      </c>
      <c r="G245" s="85">
        <v>7050592.71</v>
      </c>
      <c r="H245" s="85">
        <v>65571307.090000004</v>
      </c>
      <c r="I245" s="85">
        <v>6809122.4400000004</v>
      </c>
      <c r="J245" s="86">
        <v>772</v>
      </c>
      <c r="K245" s="86">
        <v>782</v>
      </c>
      <c r="L245" s="86">
        <v>15</v>
      </c>
      <c r="M245" s="99">
        <f>Table_OTOB_YTD[[#This Row],[CHARGED DAYS]]-Table_OTOB_YTD[[#This Row],[CONTRACT DAYS]]</f>
        <v>10</v>
      </c>
      <c r="N245" s="87" t="s">
        <v>599</v>
      </c>
      <c r="O245" s="87" t="s">
        <v>136</v>
      </c>
      <c r="P245" s="88">
        <v>43739</v>
      </c>
      <c r="Q24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5" s="84" t="s">
        <v>16</v>
      </c>
      <c r="S245" s="84" t="s">
        <v>16</v>
      </c>
      <c r="T245" s="88" t="s">
        <v>16</v>
      </c>
      <c r="U245" s="88" t="s">
        <v>217</v>
      </c>
      <c r="V245" s="80" t="s">
        <v>117</v>
      </c>
    </row>
    <row r="246" spans="1:22" x14ac:dyDescent="0.35">
      <c r="A246" s="81" t="s">
        <v>26</v>
      </c>
      <c r="B246" s="82" t="s">
        <v>620</v>
      </c>
      <c r="C246" s="83" t="s">
        <v>150</v>
      </c>
      <c r="D246" s="83" t="s">
        <v>151</v>
      </c>
      <c r="E246" s="84">
        <v>44020</v>
      </c>
      <c r="F246" s="85">
        <v>6161838.2699999996</v>
      </c>
      <c r="G246" s="85">
        <v>134751.20000000001</v>
      </c>
      <c r="H246" s="85">
        <v>6704292.1799999997</v>
      </c>
      <c r="I246" s="85">
        <v>542453.91</v>
      </c>
      <c r="J246" s="86">
        <v>142</v>
      </c>
      <c r="K246" s="86">
        <v>152</v>
      </c>
      <c r="L246" s="86">
        <v>10</v>
      </c>
      <c r="M246" s="99">
        <f>Table_OTOB_YTD[[#This Row],[CHARGED DAYS]]-Table_OTOB_YTD[[#This Row],[CONTRACT DAYS]]</f>
        <v>10</v>
      </c>
      <c r="N246" s="87" t="s">
        <v>599</v>
      </c>
      <c r="O246" s="87" t="s">
        <v>136</v>
      </c>
      <c r="P246" s="88">
        <v>43739</v>
      </c>
      <c r="Q24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6" s="84" t="s">
        <v>16</v>
      </c>
      <c r="S246" s="84" t="s">
        <v>16</v>
      </c>
      <c r="T246" s="88" t="s">
        <v>16</v>
      </c>
      <c r="U246" s="88" t="s">
        <v>215</v>
      </c>
      <c r="V246" s="80" t="s">
        <v>117</v>
      </c>
    </row>
    <row r="247" spans="1:22" x14ac:dyDescent="0.35">
      <c r="A247" s="81" t="s">
        <v>49</v>
      </c>
      <c r="B247" s="82" t="s">
        <v>621</v>
      </c>
      <c r="C247" s="83" t="s">
        <v>51</v>
      </c>
      <c r="D247" s="83" t="s">
        <v>622</v>
      </c>
      <c r="E247" s="84">
        <v>44020</v>
      </c>
      <c r="F247" s="85">
        <v>1311904.3900000001</v>
      </c>
      <c r="G247" s="85">
        <v>424417.60000000003</v>
      </c>
      <c r="H247" s="85">
        <v>1787446.32</v>
      </c>
      <c r="I247" s="85">
        <v>475541.93</v>
      </c>
      <c r="J247" s="86">
        <v>50</v>
      </c>
      <c r="K247" s="86">
        <v>30</v>
      </c>
      <c r="L247" s="86">
        <v>0</v>
      </c>
      <c r="M247" s="99">
        <f>Table_OTOB_YTD[[#This Row],[CHARGED DAYS]]-Table_OTOB_YTD[[#This Row],[CONTRACT DAYS]]</f>
        <v>-20</v>
      </c>
      <c r="N247" s="87" t="s">
        <v>599</v>
      </c>
      <c r="O247" s="87" t="s">
        <v>136</v>
      </c>
      <c r="P247" s="88">
        <v>43739</v>
      </c>
      <c r="Q24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7" s="84" t="s">
        <v>16</v>
      </c>
      <c r="S247" s="84" t="s">
        <v>12</v>
      </c>
      <c r="T247" s="88" t="s">
        <v>16</v>
      </c>
      <c r="U247" s="88" t="s">
        <v>215</v>
      </c>
      <c r="V247" s="80" t="s">
        <v>117</v>
      </c>
    </row>
    <row r="248" spans="1:22" x14ac:dyDescent="0.35">
      <c r="A248" s="81" t="s">
        <v>49</v>
      </c>
      <c r="B248" s="82" t="s">
        <v>623</v>
      </c>
      <c r="C248" s="83" t="s">
        <v>51</v>
      </c>
      <c r="D248" s="83" t="s">
        <v>18</v>
      </c>
      <c r="E248" s="84">
        <v>44021</v>
      </c>
      <c r="F248" s="85">
        <v>3140223.08</v>
      </c>
      <c r="G248" s="85">
        <v>-125739.12</v>
      </c>
      <c r="H248" s="85">
        <v>2773180.42</v>
      </c>
      <c r="I248" s="85">
        <v>-367042.66</v>
      </c>
      <c r="J248" s="86">
        <v>203</v>
      </c>
      <c r="K248" s="86">
        <v>222</v>
      </c>
      <c r="L248" s="86">
        <v>0</v>
      </c>
      <c r="M248" s="99">
        <f>Table_OTOB_YTD[[#This Row],[CHARGED DAYS]]-Table_OTOB_YTD[[#This Row],[CONTRACT DAYS]]</f>
        <v>19</v>
      </c>
      <c r="N248" s="87" t="s">
        <v>599</v>
      </c>
      <c r="O248" s="87" t="s">
        <v>136</v>
      </c>
      <c r="P248" s="88">
        <v>43739</v>
      </c>
      <c r="Q24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8" s="84" t="s">
        <v>16</v>
      </c>
      <c r="S248" s="84" t="s">
        <v>16</v>
      </c>
      <c r="T248" s="88" t="s">
        <v>16</v>
      </c>
      <c r="U248" s="88" t="s">
        <v>215</v>
      </c>
      <c r="V248" s="80" t="s">
        <v>117</v>
      </c>
    </row>
    <row r="249" spans="1:22" x14ac:dyDescent="0.35">
      <c r="A249" s="81" t="s">
        <v>58</v>
      </c>
      <c r="B249" s="82" t="s">
        <v>624</v>
      </c>
      <c r="C249" s="83" t="s">
        <v>228</v>
      </c>
      <c r="D249" s="83" t="s">
        <v>169</v>
      </c>
      <c r="E249" s="84">
        <v>44022</v>
      </c>
      <c r="F249" s="85">
        <v>8332374.8099999996</v>
      </c>
      <c r="G249" s="85">
        <v>22530.65</v>
      </c>
      <c r="H249" s="85">
        <v>8391755.7300000004</v>
      </c>
      <c r="I249" s="85">
        <v>59380.92</v>
      </c>
      <c r="J249" s="86">
        <v>119</v>
      </c>
      <c r="K249" s="86">
        <v>161</v>
      </c>
      <c r="L249" s="86">
        <v>41</v>
      </c>
      <c r="M249" s="99">
        <f>Table_OTOB_YTD[[#This Row],[CHARGED DAYS]]-Table_OTOB_YTD[[#This Row],[CONTRACT DAYS]]</f>
        <v>42</v>
      </c>
      <c r="N249" s="87" t="s">
        <v>599</v>
      </c>
      <c r="O249" s="87" t="s">
        <v>136</v>
      </c>
      <c r="P249" s="88">
        <v>43739</v>
      </c>
      <c r="Q24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49" s="84" t="s">
        <v>16</v>
      </c>
      <c r="S249" s="84" t="s">
        <v>16</v>
      </c>
      <c r="T249" s="88" t="s">
        <v>16</v>
      </c>
      <c r="U249" s="88" t="s">
        <v>215</v>
      </c>
      <c r="V249" s="80" t="s">
        <v>117</v>
      </c>
    </row>
    <row r="250" spans="1:22" x14ac:dyDescent="0.35">
      <c r="A250" s="81" t="s">
        <v>38</v>
      </c>
      <c r="B250" s="82" t="s">
        <v>625</v>
      </c>
      <c r="C250" s="83" t="s">
        <v>39</v>
      </c>
      <c r="D250" s="83" t="s">
        <v>230</v>
      </c>
      <c r="E250" s="84">
        <v>44022</v>
      </c>
      <c r="F250" s="85">
        <v>1090136.6000000001</v>
      </c>
      <c r="G250" s="85">
        <v>0</v>
      </c>
      <c r="H250" s="85">
        <v>1111396.6000000001</v>
      </c>
      <c r="I250" s="85">
        <v>21260</v>
      </c>
      <c r="J250" s="86">
        <v>109</v>
      </c>
      <c r="K250" s="86">
        <v>108</v>
      </c>
      <c r="L250" s="86">
        <v>0</v>
      </c>
      <c r="M250" s="99">
        <f>Table_OTOB_YTD[[#This Row],[CHARGED DAYS]]-Table_OTOB_YTD[[#This Row],[CONTRACT DAYS]]</f>
        <v>-1</v>
      </c>
      <c r="N250" s="87" t="s">
        <v>599</v>
      </c>
      <c r="O250" s="87" t="s">
        <v>136</v>
      </c>
      <c r="P250" s="88">
        <v>43739</v>
      </c>
      <c r="Q25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0" s="84" t="s">
        <v>16</v>
      </c>
      <c r="S250" s="84" t="s">
        <v>16</v>
      </c>
      <c r="T250" s="88" t="s">
        <v>16</v>
      </c>
      <c r="U250" s="88" t="s">
        <v>215</v>
      </c>
      <c r="V250" s="80" t="s">
        <v>117</v>
      </c>
    </row>
    <row r="251" spans="1:22" x14ac:dyDescent="0.35">
      <c r="A251" s="81" t="s">
        <v>17</v>
      </c>
      <c r="B251" s="82" t="s">
        <v>626</v>
      </c>
      <c r="C251" s="83" t="s">
        <v>220</v>
      </c>
      <c r="D251" s="83" t="s">
        <v>18</v>
      </c>
      <c r="E251" s="84">
        <v>44026</v>
      </c>
      <c r="F251" s="85">
        <v>259711.73</v>
      </c>
      <c r="G251" s="85">
        <v>0</v>
      </c>
      <c r="H251" s="85">
        <v>249039.21</v>
      </c>
      <c r="I251" s="85">
        <v>-10672.52</v>
      </c>
      <c r="J251" s="86">
        <v>45</v>
      </c>
      <c r="K251" s="86">
        <v>39</v>
      </c>
      <c r="L251" s="86">
        <v>0</v>
      </c>
      <c r="M251" s="99">
        <f>Table_OTOB_YTD[[#This Row],[CHARGED DAYS]]-Table_OTOB_YTD[[#This Row],[CONTRACT DAYS]]</f>
        <v>-6</v>
      </c>
      <c r="N251" s="87" t="s">
        <v>599</v>
      </c>
      <c r="O251" s="87" t="s">
        <v>136</v>
      </c>
      <c r="P251" s="88">
        <v>43739</v>
      </c>
      <c r="Q25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1" s="84" t="s">
        <v>16</v>
      </c>
      <c r="S251" s="84" t="s">
        <v>16</v>
      </c>
      <c r="T251" s="88" t="s">
        <v>16</v>
      </c>
      <c r="U251" s="88" t="s">
        <v>215</v>
      </c>
      <c r="V251" s="80" t="s">
        <v>117</v>
      </c>
    </row>
    <row r="252" spans="1:22" x14ac:dyDescent="0.35">
      <c r="A252" s="81" t="s">
        <v>52</v>
      </c>
      <c r="B252" s="82" t="s">
        <v>627</v>
      </c>
      <c r="C252" s="83" t="s">
        <v>55</v>
      </c>
      <c r="D252" s="83" t="s">
        <v>628</v>
      </c>
      <c r="E252" s="84">
        <v>44026</v>
      </c>
      <c r="F252" s="85">
        <v>7394842.3399999999</v>
      </c>
      <c r="G252" s="85">
        <v>69825.240000000005</v>
      </c>
      <c r="H252" s="85">
        <v>7555440.4400000004</v>
      </c>
      <c r="I252" s="85">
        <v>160598.1</v>
      </c>
      <c r="J252" s="86">
        <v>202</v>
      </c>
      <c r="K252" s="86">
        <v>202</v>
      </c>
      <c r="L252" s="86">
        <v>0</v>
      </c>
      <c r="M252" s="99">
        <f>Table_OTOB_YTD[[#This Row],[CHARGED DAYS]]-Table_OTOB_YTD[[#This Row],[CONTRACT DAYS]]</f>
        <v>0</v>
      </c>
      <c r="N252" s="87" t="s">
        <v>599</v>
      </c>
      <c r="O252" s="87" t="s">
        <v>136</v>
      </c>
      <c r="P252" s="88">
        <v>43739</v>
      </c>
      <c r="Q25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2" s="84" t="s">
        <v>16</v>
      </c>
      <c r="S252" s="84" t="s">
        <v>16</v>
      </c>
      <c r="T252" s="88" t="s">
        <v>16</v>
      </c>
      <c r="U252" s="88" t="s">
        <v>215</v>
      </c>
      <c r="V252" s="80" t="s">
        <v>117</v>
      </c>
    </row>
    <row r="253" spans="1:22" x14ac:dyDescent="0.35">
      <c r="A253" s="81" t="s">
        <v>125</v>
      </c>
      <c r="B253" s="82" t="s">
        <v>629</v>
      </c>
      <c r="C253" s="83" t="s">
        <v>168</v>
      </c>
      <c r="D253" s="83" t="s">
        <v>227</v>
      </c>
      <c r="E253" s="84">
        <v>44027</v>
      </c>
      <c r="F253" s="85">
        <v>8993196.6300000008</v>
      </c>
      <c r="G253" s="85">
        <v>-416650.14</v>
      </c>
      <c r="H253" s="85">
        <v>8719869.8300000001</v>
      </c>
      <c r="I253" s="85">
        <v>-273326.8</v>
      </c>
      <c r="J253" s="86">
        <v>116</v>
      </c>
      <c r="K253" s="86">
        <v>133</v>
      </c>
      <c r="L253" s="86">
        <v>1</v>
      </c>
      <c r="M253" s="99">
        <f>Table_OTOB_YTD[[#This Row],[CHARGED DAYS]]-Table_OTOB_YTD[[#This Row],[CONTRACT DAYS]]</f>
        <v>17</v>
      </c>
      <c r="N253" s="87" t="s">
        <v>599</v>
      </c>
      <c r="O253" s="87" t="s">
        <v>136</v>
      </c>
      <c r="P253" s="88">
        <v>43739</v>
      </c>
      <c r="Q25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3" s="84" t="s">
        <v>16</v>
      </c>
      <c r="S253" s="84" t="s">
        <v>16</v>
      </c>
      <c r="T253" s="88" t="s">
        <v>16</v>
      </c>
      <c r="U253" s="88" t="s">
        <v>215</v>
      </c>
      <c r="V253" s="80" t="s">
        <v>117</v>
      </c>
    </row>
    <row r="254" spans="1:22" x14ac:dyDescent="0.35">
      <c r="A254" s="81" t="s">
        <v>26</v>
      </c>
      <c r="B254" s="82" t="s">
        <v>630</v>
      </c>
      <c r="C254" s="83" t="s">
        <v>26</v>
      </c>
      <c r="D254" s="83" t="s">
        <v>32</v>
      </c>
      <c r="E254" s="84">
        <v>44027</v>
      </c>
      <c r="F254" s="85">
        <v>1497828.55</v>
      </c>
      <c r="G254" s="85">
        <v>51319.270000000004</v>
      </c>
      <c r="H254" s="85">
        <v>1540900.18</v>
      </c>
      <c r="I254" s="85">
        <v>43071.63</v>
      </c>
      <c r="J254" s="86">
        <v>130</v>
      </c>
      <c r="K254" s="86">
        <v>141</v>
      </c>
      <c r="L254" s="86">
        <v>13</v>
      </c>
      <c r="M254" s="99">
        <f>Table_OTOB_YTD[[#This Row],[CHARGED DAYS]]-Table_OTOB_YTD[[#This Row],[CONTRACT DAYS]]</f>
        <v>11</v>
      </c>
      <c r="N254" s="87" t="s">
        <v>599</v>
      </c>
      <c r="O254" s="87" t="s">
        <v>136</v>
      </c>
      <c r="P254" s="88">
        <v>43739</v>
      </c>
      <c r="Q25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4" s="84" t="s">
        <v>16</v>
      </c>
      <c r="S254" s="84" t="s">
        <v>16</v>
      </c>
      <c r="T254" s="88" t="s">
        <v>16</v>
      </c>
      <c r="U254" s="88" t="s">
        <v>215</v>
      </c>
      <c r="V254" s="80" t="s">
        <v>117</v>
      </c>
    </row>
    <row r="255" spans="1:22" x14ac:dyDescent="0.35">
      <c r="A255" s="81" t="s">
        <v>36</v>
      </c>
      <c r="B255" s="82" t="s">
        <v>631</v>
      </c>
      <c r="C255" s="83" t="s">
        <v>632</v>
      </c>
      <c r="D255" s="83" t="s">
        <v>23</v>
      </c>
      <c r="E255" s="84">
        <v>44027</v>
      </c>
      <c r="F255" s="85">
        <v>1161964.96</v>
      </c>
      <c r="G255" s="85">
        <v>0</v>
      </c>
      <c r="H255" s="85">
        <v>1191740.8700000001</v>
      </c>
      <c r="I255" s="85">
        <v>29775.91</v>
      </c>
      <c r="J255" s="86">
        <v>60</v>
      </c>
      <c r="K255" s="86">
        <v>45</v>
      </c>
      <c r="L255" s="86">
        <v>0</v>
      </c>
      <c r="M255" s="99">
        <f>Table_OTOB_YTD[[#This Row],[CHARGED DAYS]]-Table_OTOB_YTD[[#This Row],[CONTRACT DAYS]]</f>
        <v>-15</v>
      </c>
      <c r="N255" s="87" t="s">
        <v>599</v>
      </c>
      <c r="O255" s="87" t="s">
        <v>136</v>
      </c>
      <c r="P255" s="88">
        <v>43739</v>
      </c>
      <c r="Q25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5" s="84" t="s">
        <v>16</v>
      </c>
      <c r="S255" s="84" t="s">
        <v>16</v>
      </c>
      <c r="T255" s="88" t="s">
        <v>16</v>
      </c>
      <c r="U255" s="88" t="s">
        <v>215</v>
      </c>
      <c r="V255" s="80" t="s">
        <v>117</v>
      </c>
    </row>
    <row r="256" spans="1:22" x14ac:dyDescent="0.35">
      <c r="A256" s="81" t="s">
        <v>148</v>
      </c>
      <c r="B256" s="82" t="s">
        <v>633</v>
      </c>
      <c r="C256" s="83" t="s">
        <v>149</v>
      </c>
      <c r="D256" s="83" t="s">
        <v>18</v>
      </c>
      <c r="E256" s="84">
        <v>44027</v>
      </c>
      <c r="F256" s="85">
        <v>1506526.8</v>
      </c>
      <c r="G256" s="85">
        <v>0</v>
      </c>
      <c r="H256" s="85">
        <v>1419045.8</v>
      </c>
      <c r="I256" s="85">
        <v>-87481</v>
      </c>
      <c r="J256" s="86">
        <v>61</v>
      </c>
      <c r="K256" s="86">
        <v>60</v>
      </c>
      <c r="L256" s="86">
        <v>0</v>
      </c>
      <c r="M256" s="99">
        <f>Table_OTOB_YTD[[#This Row],[CHARGED DAYS]]-Table_OTOB_YTD[[#This Row],[CONTRACT DAYS]]</f>
        <v>-1</v>
      </c>
      <c r="N256" s="87" t="s">
        <v>599</v>
      </c>
      <c r="O256" s="87" t="s">
        <v>136</v>
      </c>
      <c r="P256" s="88">
        <v>43739</v>
      </c>
      <c r="Q25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6" s="84" t="s">
        <v>16</v>
      </c>
      <c r="S256" s="84" t="s">
        <v>16</v>
      </c>
      <c r="T256" s="88" t="s">
        <v>16</v>
      </c>
      <c r="U256" s="88" t="s">
        <v>215</v>
      </c>
      <c r="V256" s="80" t="s">
        <v>117</v>
      </c>
    </row>
    <row r="257" spans="1:22" x14ac:dyDescent="0.35">
      <c r="A257" s="81" t="s">
        <v>49</v>
      </c>
      <c r="B257" s="82" t="s">
        <v>634</v>
      </c>
      <c r="C257" s="83" t="s">
        <v>83</v>
      </c>
      <c r="D257" s="83" t="s">
        <v>635</v>
      </c>
      <c r="E257" s="84">
        <v>44028</v>
      </c>
      <c r="F257" s="85">
        <v>12830994</v>
      </c>
      <c r="G257" s="85">
        <v>508660.34</v>
      </c>
      <c r="H257" s="85">
        <v>13627559.220000001</v>
      </c>
      <c r="I257" s="85">
        <v>796565.22</v>
      </c>
      <c r="J257" s="86">
        <v>310</v>
      </c>
      <c r="K257" s="86">
        <v>342</v>
      </c>
      <c r="L257" s="86">
        <v>37</v>
      </c>
      <c r="M257" s="99">
        <f>Table_OTOB_YTD[[#This Row],[CHARGED DAYS]]-Table_OTOB_YTD[[#This Row],[CONTRACT DAYS]]</f>
        <v>32</v>
      </c>
      <c r="N257" s="87" t="s">
        <v>599</v>
      </c>
      <c r="O257" s="87" t="s">
        <v>136</v>
      </c>
      <c r="P257" s="88">
        <v>43739</v>
      </c>
      <c r="Q25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7" s="84" t="s">
        <v>16</v>
      </c>
      <c r="S257" s="84" t="s">
        <v>16</v>
      </c>
      <c r="T257" s="88" t="s">
        <v>16</v>
      </c>
      <c r="U257" s="88" t="s">
        <v>215</v>
      </c>
      <c r="V257" s="80" t="s">
        <v>117</v>
      </c>
    </row>
    <row r="258" spans="1:22" x14ac:dyDescent="0.35">
      <c r="A258" s="81" t="s">
        <v>58</v>
      </c>
      <c r="B258" s="82" t="s">
        <v>636</v>
      </c>
      <c r="C258" s="83" t="s">
        <v>228</v>
      </c>
      <c r="D258" s="83" t="s">
        <v>637</v>
      </c>
      <c r="E258" s="84">
        <v>44028</v>
      </c>
      <c r="F258" s="85">
        <v>533772.43000000005</v>
      </c>
      <c r="G258" s="85">
        <v>40319.020000000004</v>
      </c>
      <c r="H258" s="85">
        <v>574468.18000000005</v>
      </c>
      <c r="I258" s="85">
        <v>40695.75</v>
      </c>
      <c r="J258" s="86">
        <v>129</v>
      </c>
      <c r="K258" s="86">
        <v>128</v>
      </c>
      <c r="L258" s="86">
        <v>3</v>
      </c>
      <c r="M258" s="99">
        <f>Table_OTOB_YTD[[#This Row],[CHARGED DAYS]]-Table_OTOB_YTD[[#This Row],[CONTRACT DAYS]]</f>
        <v>-1</v>
      </c>
      <c r="N258" s="87" t="s">
        <v>599</v>
      </c>
      <c r="O258" s="87" t="s">
        <v>136</v>
      </c>
      <c r="P258" s="88">
        <v>43739</v>
      </c>
      <c r="Q25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8" s="84" t="s">
        <v>16</v>
      </c>
      <c r="S258" s="84" t="s">
        <v>16</v>
      </c>
      <c r="T258" s="88" t="s">
        <v>16</v>
      </c>
      <c r="U258" s="88" t="s">
        <v>215</v>
      </c>
      <c r="V258" s="80" t="s">
        <v>117</v>
      </c>
    </row>
    <row r="259" spans="1:22" x14ac:dyDescent="0.35">
      <c r="A259" s="81" t="s">
        <v>33</v>
      </c>
      <c r="B259" s="82" t="s">
        <v>638</v>
      </c>
      <c r="C259" s="83" t="s">
        <v>162</v>
      </c>
      <c r="D259" s="83" t="s">
        <v>639</v>
      </c>
      <c r="E259" s="84">
        <v>44028</v>
      </c>
      <c r="F259" s="85">
        <v>2376096.44</v>
      </c>
      <c r="G259" s="85">
        <v>47653.01</v>
      </c>
      <c r="H259" s="85">
        <v>2274871.29</v>
      </c>
      <c r="I259" s="85">
        <v>-101225.15</v>
      </c>
      <c r="J259" s="86">
        <v>184</v>
      </c>
      <c r="K259" s="86">
        <v>213</v>
      </c>
      <c r="L259" s="86">
        <v>0</v>
      </c>
      <c r="M259" s="99">
        <f>Table_OTOB_YTD[[#This Row],[CHARGED DAYS]]-Table_OTOB_YTD[[#This Row],[CONTRACT DAYS]]</f>
        <v>29</v>
      </c>
      <c r="N259" s="87" t="s">
        <v>599</v>
      </c>
      <c r="O259" s="87" t="s">
        <v>136</v>
      </c>
      <c r="P259" s="88">
        <v>43739</v>
      </c>
      <c r="Q25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59" s="84" t="s">
        <v>16</v>
      </c>
      <c r="S259" s="84" t="s">
        <v>16</v>
      </c>
      <c r="T259" s="88" t="s">
        <v>16</v>
      </c>
      <c r="U259" s="88" t="s">
        <v>215</v>
      </c>
      <c r="V259" s="80" t="s">
        <v>117</v>
      </c>
    </row>
    <row r="260" spans="1:22" x14ac:dyDescent="0.35">
      <c r="A260" s="81" t="s">
        <v>13</v>
      </c>
      <c r="B260" s="82" t="s">
        <v>640</v>
      </c>
      <c r="C260" s="83" t="s">
        <v>65</v>
      </c>
      <c r="D260" s="83" t="s">
        <v>18</v>
      </c>
      <c r="E260" s="84">
        <v>44029</v>
      </c>
      <c r="F260" s="85">
        <v>72572.5</v>
      </c>
      <c r="G260" s="85">
        <v>-10521</v>
      </c>
      <c r="H260" s="85">
        <v>64193.51</v>
      </c>
      <c r="I260" s="85">
        <v>-8378.99</v>
      </c>
      <c r="J260" s="86">
        <v>32</v>
      </c>
      <c r="K260" s="86">
        <v>14</v>
      </c>
      <c r="L260" s="86">
        <v>0</v>
      </c>
      <c r="M260" s="99">
        <f>Table_OTOB_YTD[[#This Row],[CHARGED DAYS]]-Table_OTOB_YTD[[#This Row],[CONTRACT DAYS]]</f>
        <v>-18</v>
      </c>
      <c r="N260" s="87" t="s">
        <v>599</v>
      </c>
      <c r="O260" s="87" t="s">
        <v>136</v>
      </c>
      <c r="P260" s="88">
        <v>43739</v>
      </c>
      <c r="Q26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0" s="84" t="s">
        <v>16</v>
      </c>
      <c r="S260" s="84" t="s">
        <v>16</v>
      </c>
      <c r="T260" s="88" t="s">
        <v>16</v>
      </c>
      <c r="U260" s="88" t="s">
        <v>215</v>
      </c>
      <c r="V260" s="80" t="s">
        <v>117</v>
      </c>
    </row>
    <row r="261" spans="1:22" x14ac:dyDescent="0.35">
      <c r="A261" s="81" t="s">
        <v>73</v>
      </c>
      <c r="B261" s="82" t="s">
        <v>641</v>
      </c>
      <c r="C261" s="83" t="s">
        <v>201</v>
      </c>
      <c r="D261" s="83" t="s">
        <v>119</v>
      </c>
      <c r="E261" s="84">
        <v>44032</v>
      </c>
      <c r="F261" s="85">
        <v>1150725.18</v>
      </c>
      <c r="G261" s="85">
        <v>0</v>
      </c>
      <c r="H261" s="85">
        <v>997644.66</v>
      </c>
      <c r="I261" s="85">
        <v>-153080.51999999999</v>
      </c>
      <c r="J261" s="86">
        <v>80</v>
      </c>
      <c r="K261" s="86">
        <v>76</v>
      </c>
      <c r="L261" s="86">
        <v>0</v>
      </c>
      <c r="M261" s="99">
        <f>Table_OTOB_YTD[[#This Row],[CHARGED DAYS]]-Table_OTOB_YTD[[#This Row],[CONTRACT DAYS]]</f>
        <v>-4</v>
      </c>
      <c r="N261" s="87" t="s">
        <v>599</v>
      </c>
      <c r="O261" s="87" t="s">
        <v>136</v>
      </c>
      <c r="P261" s="88">
        <v>43739</v>
      </c>
      <c r="Q26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1" s="84" t="s">
        <v>16</v>
      </c>
      <c r="S261" s="84" t="s">
        <v>16</v>
      </c>
      <c r="T261" s="88" t="s">
        <v>12</v>
      </c>
      <c r="U261" s="88" t="s">
        <v>215</v>
      </c>
      <c r="V261" s="80" t="s">
        <v>117</v>
      </c>
    </row>
    <row r="262" spans="1:22" x14ac:dyDescent="0.35">
      <c r="A262" s="81" t="s">
        <v>73</v>
      </c>
      <c r="B262" s="82" t="s">
        <v>642</v>
      </c>
      <c r="C262" s="83" t="s">
        <v>643</v>
      </c>
      <c r="D262" s="83" t="s">
        <v>644</v>
      </c>
      <c r="E262" s="84">
        <v>44032</v>
      </c>
      <c r="F262" s="85">
        <v>935180.63</v>
      </c>
      <c r="G262" s="85">
        <v>98350.33</v>
      </c>
      <c r="H262" s="85">
        <v>1136464.6100000001</v>
      </c>
      <c r="I262" s="85">
        <v>201283.98</v>
      </c>
      <c r="J262" s="86">
        <v>60</v>
      </c>
      <c r="K262" s="86">
        <v>86</v>
      </c>
      <c r="L262" s="86">
        <v>30</v>
      </c>
      <c r="M262" s="99">
        <f>Table_OTOB_YTD[[#This Row],[CHARGED DAYS]]-Table_OTOB_YTD[[#This Row],[CONTRACT DAYS]]</f>
        <v>26</v>
      </c>
      <c r="N262" s="87" t="s">
        <v>599</v>
      </c>
      <c r="O262" s="87" t="s">
        <v>136</v>
      </c>
      <c r="P262" s="88">
        <v>43739</v>
      </c>
      <c r="Q26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2" s="84" t="s">
        <v>16</v>
      </c>
      <c r="S262" s="84" t="s">
        <v>16</v>
      </c>
      <c r="T262" s="88" t="s">
        <v>16</v>
      </c>
      <c r="U262" s="88" t="s">
        <v>215</v>
      </c>
      <c r="V262" s="80" t="s">
        <v>117</v>
      </c>
    </row>
    <row r="263" spans="1:22" x14ac:dyDescent="0.35">
      <c r="A263" s="81" t="s">
        <v>125</v>
      </c>
      <c r="B263" s="82" t="s">
        <v>645</v>
      </c>
      <c r="C263" s="83" t="s">
        <v>465</v>
      </c>
      <c r="D263" s="83" t="s">
        <v>169</v>
      </c>
      <c r="E263" s="84">
        <v>44033</v>
      </c>
      <c r="F263" s="85">
        <v>1452714.45</v>
      </c>
      <c r="G263" s="85">
        <v>8559.66</v>
      </c>
      <c r="H263" s="85">
        <v>1503589.49</v>
      </c>
      <c r="I263" s="85">
        <v>50875.040000000001</v>
      </c>
      <c r="J263" s="86">
        <v>265</v>
      </c>
      <c r="K263" s="86">
        <v>78</v>
      </c>
      <c r="L263" s="86">
        <v>0</v>
      </c>
      <c r="M263" s="99">
        <f>Table_OTOB_YTD[[#This Row],[CHARGED DAYS]]-Table_OTOB_YTD[[#This Row],[CONTRACT DAYS]]</f>
        <v>-187</v>
      </c>
      <c r="N263" s="87" t="s">
        <v>599</v>
      </c>
      <c r="O263" s="87" t="s">
        <v>136</v>
      </c>
      <c r="P263" s="88">
        <v>43739</v>
      </c>
      <c r="Q26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3" s="84" t="s">
        <v>16</v>
      </c>
      <c r="S263" s="84" t="s">
        <v>16</v>
      </c>
      <c r="T263" s="88" t="s">
        <v>16</v>
      </c>
      <c r="U263" s="88" t="s">
        <v>215</v>
      </c>
      <c r="V263" s="80" t="s">
        <v>117</v>
      </c>
    </row>
    <row r="264" spans="1:22" x14ac:dyDescent="0.35">
      <c r="A264" s="81" t="s">
        <v>28</v>
      </c>
      <c r="B264" s="82" t="s">
        <v>646</v>
      </c>
      <c r="C264" s="83" t="s">
        <v>75</v>
      </c>
      <c r="D264" s="83" t="s">
        <v>18</v>
      </c>
      <c r="E264" s="84">
        <v>44033</v>
      </c>
      <c r="F264" s="85">
        <v>362740.08</v>
      </c>
      <c r="G264" s="85">
        <v>0</v>
      </c>
      <c r="H264" s="85">
        <v>352587.28</v>
      </c>
      <c r="I264" s="85">
        <v>-10152.799999999999</v>
      </c>
      <c r="J264" s="86">
        <v>85</v>
      </c>
      <c r="K264" s="86">
        <v>39</v>
      </c>
      <c r="L264" s="86">
        <v>0</v>
      </c>
      <c r="M264" s="99">
        <f>Table_OTOB_YTD[[#This Row],[CHARGED DAYS]]-Table_OTOB_YTD[[#This Row],[CONTRACT DAYS]]</f>
        <v>-46</v>
      </c>
      <c r="N264" s="87" t="s">
        <v>599</v>
      </c>
      <c r="O264" s="87" t="s">
        <v>136</v>
      </c>
      <c r="P264" s="88">
        <v>43739</v>
      </c>
      <c r="Q26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4" s="84" t="s">
        <v>16</v>
      </c>
      <c r="S264" s="84" t="s">
        <v>16</v>
      </c>
      <c r="T264" s="88" t="s">
        <v>16</v>
      </c>
      <c r="U264" s="88" t="s">
        <v>215</v>
      </c>
      <c r="V264" s="80" t="s">
        <v>117</v>
      </c>
    </row>
    <row r="265" spans="1:22" x14ac:dyDescent="0.35">
      <c r="A265" s="81" t="s">
        <v>49</v>
      </c>
      <c r="B265" s="82" t="s">
        <v>647</v>
      </c>
      <c r="C265" s="83" t="s">
        <v>171</v>
      </c>
      <c r="D265" s="83" t="s">
        <v>648</v>
      </c>
      <c r="E265" s="84">
        <v>44033</v>
      </c>
      <c r="F265" s="85">
        <v>2395790.4700000002</v>
      </c>
      <c r="G265" s="85">
        <v>586694.20000000007</v>
      </c>
      <c r="H265" s="85">
        <v>3135234.32</v>
      </c>
      <c r="I265" s="85">
        <v>739443.85</v>
      </c>
      <c r="J265" s="86">
        <v>95</v>
      </c>
      <c r="K265" s="86">
        <v>113</v>
      </c>
      <c r="L265" s="86">
        <v>21</v>
      </c>
      <c r="M265" s="99">
        <f>Table_OTOB_YTD[[#This Row],[CHARGED DAYS]]-Table_OTOB_YTD[[#This Row],[CONTRACT DAYS]]</f>
        <v>18</v>
      </c>
      <c r="N265" s="87" t="s">
        <v>599</v>
      </c>
      <c r="O265" s="87" t="s">
        <v>136</v>
      </c>
      <c r="P265" s="88">
        <v>43739</v>
      </c>
      <c r="Q26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5" s="84" t="s">
        <v>16</v>
      </c>
      <c r="S265" s="84" t="s">
        <v>16</v>
      </c>
      <c r="T265" s="88" t="s">
        <v>16</v>
      </c>
      <c r="U265" s="88" t="s">
        <v>215</v>
      </c>
      <c r="V265" s="80" t="s">
        <v>117</v>
      </c>
    </row>
    <row r="266" spans="1:22" x14ac:dyDescent="0.35">
      <c r="A266" s="81" t="s">
        <v>31</v>
      </c>
      <c r="B266" s="82" t="s">
        <v>649</v>
      </c>
      <c r="C266" s="83" t="s">
        <v>235</v>
      </c>
      <c r="D266" s="83" t="s">
        <v>18</v>
      </c>
      <c r="E266" s="84">
        <v>44033</v>
      </c>
      <c r="F266" s="85">
        <v>324000</v>
      </c>
      <c r="G266" s="85">
        <v>11838.64</v>
      </c>
      <c r="H266" s="85">
        <v>296363.64</v>
      </c>
      <c r="I266" s="85">
        <v>-27636.36</v>
      </c>
      <c r="J266" s="86">
        <v>35</v>
      </c>
      <c r="K266" s="86">
        <v>31</v>
      </c>
      <c r="L266" s="86">
        <v>0</v>
      </c>
      <c r="M266" s="99">
        <f>Table_OTOB_YTD[[#This Row],[CHARGED DAYS]]-Table_OTOB_YTD[[#This Row],[CONTRACT DAYS]]</f>
        <v>-4</v>
      </c>
      <c r="N266" s="87" t="s">
        <v>599</v>
      </c>
      <c r="O266" s="87" t="s">
        <v>136</v>
      </c>
      <c r="P266" s="88">
        <v>43739</v>
      </c>
      <c r="Q26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6" s="84" t="s">
        <v>16</v>
      </c>
      <c r="S266" s="84" t="s">
        <v>16</v>
      </c>
      <c r="T266" s="88" t="s">
        <v>16</v>
      </c>
      <c r="U266" s="88" t="s">
        <v>215</v>
      </c>
      <c r="V266" s="80" t="s">
        <v>117</v>
      </c>
    </row>
    <row r="267" spans="1:22" x14ac:dyDescent="0.35">
      <c r="A267" s="81" t="s">
        <v>24</v>
      </c>
      <c r="B267" s="82" t="s">
        <v>650</v>
      </c>
      <c r="C267" s="83" t="s">
        <v>37</v>
      </c>
      <c r="D267" s="83" t="s">
        <v>559</v>
      </c>
      <c r="E267" s="84">
        <v>44033</v>
      </c>
      <c r="F267" s="85">
        <v>4549397.66</v>
      </c>
      <c r="G267" s="85">
        <v>945902.15</v>
      </c>
      <c r="H267" s="85">
        <v>5580057.5099999998</v>
      </c>
      <c r="I267" s="85">
        <v>1030659.85</v>
      </c>
      <c r="J267" s="86">
        <v>255</v>
      </c>
      <c r="K267" s="86">
        <v>307</v>
      </c>
      <c r="L267" s="86">
        <v>52</v>
      </c>
      <c r="M267" s="99">
        <f>Table_OTOB_YTD[[#This Row],[CHARGED DAYS]]-Table_OTOB_YTD[[#This Row],[CONTRACT DAYS]]</f>
        <v>52</v>
      </c>
      <c r="N267" s="87" t="s">
        <v>599</v>
      </c>
      <c r="O267" s="87" t="s">
        <v>136</v>
      </c>
      <c r="P267" s="88">
        <v>43739</v>
      </c>
      <c r="Q26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7" s="84" t="s">
        <v>16</v>
      </c>
      <c r="S267" s="84" t="s">
        <v>16</v>
      </c>
      <c r="T267" s="88" t="s">
        <v>16</v>
      </c>
      <c r="U267" s="88" t="s">
        <v>215</v>
      </c>
      <c r="V267" s="80" t="s">
        <v>117</v>
      </c>
    </row>
    <row r="268" spans="1:22" x14ac:dyDescent="0.35">
      <c r="A268" s="81" t="s">
        <v>24</v>
      </c>
      <c r="B268" s="82" t="s">
        <v>651</v>
      </c>
      <c r="C268" s="83" t="s">
        <v>37</v>
      </c>
      <c r="D268" s="83" t="s">
        <v>601</v>
      </c>
      <c r="E268" s="84">
        <v>44033</v>
      </c>
      <c r="F268" s="85">
        <v>8482505.8599999994</v>
      </c>
      <c r="G268" s="85">
        <v>58597.32</v>
      </c>
      <c r="H268" s="85">
        <v>8984453.0800000001</v>
      </c>
      <c r="I268" s="85">
        <v>501947.22</v>
      </c>
      <c r="J268" s="86">
        <v>75</v>
      </c>
      <c r="K268" s="86">
        <v>72</v>
      </c>
      <c r="L268" s="86">
        <v>0</v>
      </c>
      <c r="M268" s="99">
        <f>Table_OTOB_YTD[[#This Row],[CHARGED DAYS]]-Table_OTOB_YTD[[#This Row],[CONTRACT DAYS]]</f>
        <v>-3</v>
      </c>
      <c r="N268" s="87" t="s">
        <v>599</v>
      </c>
      <c r="O268" s="87" t="s">
        <v>136</v>
      </c>
      <c r="P268" s="88">
        <v>43739</v>
      </c>
      <c r="Q26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8" s="84" t="s">
        <v>16</v>
      </c>
      <c r="S268" s="84" t="s">
        <v>16</v>
      </c>
      <c r="T268" s="88" t="s">
        <v>16</v>
      </c>
      <c r="U268" s="88" t="s">
        <v>215</v>
      </c>
      <c r="V268" s="80" t="s">
        <v>117</v>
      </c>
    </row>
    <row r="269" spans="1:22" x14ac:dyDescent="0.35">
      <c r="A269" s="81" t="s">
        <v>13</v>
      </c>
      <c r="B269" s="82" t="s">
        <v>652</v>
      </c>
      <c r="C269" s="83" t="s">
        <v>14</v>
      </c>
      <c r="D269" s="83" t="s">
        <v>66</v>
      </c>
      <c r="E269" s="84">
        <v>44034</v>
      </c>
      <c r="F269" s="85">
        <v>12362005.960000001</v>
      </c>
      <c r="G269" s="85">
        <v>960773.42</v>
      </c>
      <c r="H269" s="85">
        <v>13639081.960000001</v>
      </c>
      <c r="I269" s="85">
        <v>1248315.5900000001</v>
      </c>
      <c r="J269" s="86">
        <v>440</v>
      </c>
      <c r="K269" s="86">
        <v>427</v>
      </c>
      <c r="L269" s="86">
        <v>-13</v>
      </c>
      <c r="M269" s="99">
        <f>Table_OTOB_YTD[[#This Row],[CHARGED DAYS]]-Table_OTOB_YTD[[#This Row],[CONTRACT DAYS]]</f>
        <v>-13</v>
      </c>
      <c r="N269" s="87" t="s">
        <v>599</v>
      </c>
      <c r="O269" s="87" t="s">
        <v>136</v>
      </c>
      <c r="P269" s="88">
        <v>43739</v>
      </c>
      <c r="Q26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69" s="84" t="s">
        <v>16</v>
      </c>
      <c r="S269" s="84" t="s">
        <v>16</v>
      </c>
      <c r="T269" s="88" t="s">
        <v>16</v>
      </c>
      <c r="U269" s="88" t="s">
        <v>215</v>
      </c>
      <c r="V269" s="80" t="s">
        <v>117</v>
      </c>
    </row>
    <row r="270" spans="1:22" x14ac:dyDescent="0.35">
      <c r="A270" s="81" t="s">
        <v>26</v>
      </c>
      <c r="B270" s="82" t="s">
        <v>653</v>
      </c>
      <c r="C270" s="83" t="s">
        <v>123</v>
      </c>
      <c r="D270" s="83" t="s">
        <v>177</v>
      </c>
      <c r="E270" s="84">
        <v>44034</v>
      </c>
      <c r="F270" s="85">
        <v>71994840.25</v>
      </c>
      <c r="G270" s="85">
        <v>4196156.3899999997</v>
      </c>
      <c r="H270" s="85">
        <v>76304198.890000001</v>
      </c>
      <c r="I270" s="85">
        <v>4309358.6399999997</v>
      </c>
      <c r="J270" s="86">
        <v>776</v>
      </c>
      <c r="K270" s="86">
        <v>760</v>
      </c>
      <c r="L270" s="86">
        <v>0</v>
      </c>
      <c r="M270" s="99">
        <f>Table_OTOB_YTD[[#This Row],[CHARGED DAYS]]-Table_OTOB_YTD[[#This Row],[CONTRACT DAYS]]</f>
        <v>-16</v>
      </c>
      <c r="N270" s="87" t="s">
        <v>599</v>
      </c>
      <c r="O270" s="87" t="s">
        <v>136</v>
      </c>
      <c r="P270" s="88">
        <v>43739</v>
      </c>
      <c r="Q27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0" s="84" t="s">
        <v>16</v>
      </c>
      <c r="S270" s="84" t="s">
        <v>16</v>
      </c>
      <c r="T270" s="88" t="s">
        <v>16</v>
      </c>
      <c r="U270" s="88" t="s">
        <v>217</v>
      </c>
      <c r="V270" s="80" t="s">
        <v>117</v>
      </c>
    </row>
    <row r="271" spans="1:22" x14ac:dyDescent="0.35">
      <c r="A271" s="81" t="s">
        <v>52</v>
      </c>
      <c r="B271" s="82" t="s">
        <v>654</v>
      </c>
      <c r="C271" s="83" t="s">
        <v>55</v>
      </c>
      <c r="D271" s="83" t="s">
        <v>655</v>
      </c>
      <c r="E271" s="84">
        <v>44034</v>
      </c>
      <c r="F271" s="85">
        <v>1345680</v>
      </c>
      <c r="G271" s="85">
        <v>131282.76</v>
      </c>
      <c r="H271" s="85">
        <v>1485448.81</v>
      </c>
      <c r="I271" s="85">
        <v>139768.81</v>
      </c>
      <c r="J271" s="86">
        <v>165</v>
      </c>
      <c r="K271" s="86">
        <v>152</v>
      </c>
      <c r="L271" s="86">
        <v>0</v>
      </c>
      <c r="M271" s="99">
        <f>Table_OTOB_YTD[[#This Row],[CHARGED DAYS]]-Table_OTOB_YTD[[#This Row],[CONTRACT DAYS]]</f>
        <v>-13</v>
      </c>
      <c r="N271" s="87" t="s">
        <v>599</v>
      </c>
      <c r="O271" s="87" t="s">
        <v>136</v>
      </c>
      <c r="P271" s="88">
        <v>43739</v>
      </c>
      <c r="Q27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1" s="84" t="s">
        <v>16</v>
      </c>
      <c r="S271" s="84" t="s">
        <v>16</v>
      </c>
      <c r="T271" s="88" t="s">
        <v>16</v>
      </c>
      <c r="U271" s="88" t="s">
        <v>215</v>
      </c>
      <c r="V271" s="80" t="s">
        <v>117</v>
      </c>
    </row>
    <row r="272" spans="1:22" x14ac:dyDescent="0.35">
      <c r="A272" s="81" t="s">
        <v>26</v>
      </c>
      <c r="B272" s="82" t="s">
        <v>656</v>
      </c>
      <c r="C272" s="83" t="s">
        <v>178</v>
      </c>
      <c r="D272" s="83" t="s">
        <v>195</v>
      </c>
      <c r="E272" s="84">
        <v>44035</v>
      </c>
      <c r="F272" s="85">
        <v>1750000</v>
      </c>
      <c r="G272" s="85">
        <v>0</v>
      </c>
      <c r="H272" s="85">
        <v>1779484.33</v>
      </c>
      <c r="I272" s="85">
        <v>29484.33</v>
      </c>
      <c r="J272" s="86">
        <v>320</v>
      </c>
      <c r="K272" s="86">
        <v>318</v>
      </c>
      <c r="L272" s="86">
        <v>0</v>
      </c>
      <c r="M272" s="99">
        <f>Table_OTOB_YTD[[#This Row],[CHARGED DAYS]]-Table_OTOB_YTD[[#This Row],[CONTRACT DAYS]]</f>
        <v>-2</v>
      </c>
      <c r="N272" s="87" t="s">
        <v>599</v>
      </c>
      <c r="O272" s="87" t="s">
        <v>136</v>
      </c>
      <c r="P272" s="88">
        <v>43739</v>
      </c>
      <c r="Q27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2" s="84" t="s">
        <v>16</v>
      </c>
      <c r="S272" s="84" t="s">
        <v>16</v>
      </c>
      <c r="T272" s="88" t="s">
        <v>16</v>
      </c>
      <c r="U272" s="88" t="s">
        <v>215</v>
      </c>
      <c r="V272" s="80" t="s">
        <v>117</v>
      </c>
    </row>
    <row r="273" spans="1:22" x14ac:dyDescent="0.35">
      <c r="A273" s="81" t="s">
        <v>38</v>
      </c>
      <c r="B273" s="82" t="s">
        <v>657</v>
      </c>
      <c r="C273" s="83" t="s">
        <v>39</v>
      </c>
      <c r="D273" s="83" t="s">
        <v>658</v>
      </c>
      <c r="E273" s="84">
        <v>44036</v>
      </c>
      <c r="F273" s="85">
        <v>8831585.3699999992</v>
      </c>
      <c r="G273" s="85">
        <v>78258.180000000008</v>
      </c>
      <c r="H273" s="85">
        <v>8874287.8200000003</v>
      </c>
      <c r="I273" s="85">
        <v>42702.45</v>
      </c>
      <c r="J273" s="86">
        <v>119</v>
      </c>
      <c r="K273" s="86">
        <v>225</v>
      </c>
      <c r="L273" s="86">
        <v>76</v>
      </c>
      <c r="M273" s="99">
        <f>Table_OTOB_YTD[[#This Row],[CHARGED DAYS]]-Table_OTOB_YTD[[#This Row],[CONTRACT DAYS]]</f>
        <v>106</v>
      </c>
      <c r="N273" s="87" t="s">
        <v>599</v>
      </c>
      <c r="O273" s="87" t="s">
        <v>136</v>
      </c>
      <c r="P273" s="88">
        <v>43739</v>
      </c>
      <c r="Q27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3" s="84" t="s">
        <v>16</v>
      </c>
      <c r="S273" s="84" t="s">
        <v>16</v>
      </c>
      <c r="T273" s="88" t="s">
        <v>16</v>
      </c>
      <c r="U273" s="88" t="s">
        <v>215</v>
      </c>
      <c r="V273" s="80" t="s">
        <v>117</v>
      </c>
    </row>
    <row r="274" spans="1:22" x14ac:dyDescent="0.35">
      <c r="A274" s="81" t="s">
        <v>182</v>
      </c>
      <c r="B274" s="82" t="s">
        <v>659</v>
      </c>
      <c r="C274" s="83" t="s">
        <v>660</v>
      </c>
      <c r="D274" s="83" t="s">
        <v>119</v>
      </c>
      <c r="E274" s="84">
        <v>44037</v>
      </c>
      <c r="F274" s="85">
        <v>11823087.68</v>
      </c>
      <c r="G274" s="85">
        <v>6903040.5899999999</v>
      </c>
      <c r="H274" s="85">
        <v>18722731.530000001</v>
      </c>
      <c r="I274" s="85">
        <v>6899643.8499999996</v>
      </c>
      <c r="J274" s="86">
        <v>180</v>
      </c>
      <c r="K274" s="86">
        <v>401</v>
      </c>
      <c r="L274" s="86">
        <v>226</v>
      </c>
      <c r="M274" s="99">
        <f>Table_OTOB_YTD[[#This Row],[CHARGED DAYS]]-Table_OTOB_YTD[[#This Row],[CONTRACT DAYS]]</f>
        <v>221</v>
      </c>
      <c r="N274" s="87" t="s">
        <v>599</v>
      </c>
      <c r="O274" s="87" t="s">
        <v>136</v>
      </c>
      <c r="P274" s="88">
        <v>43739</v>
      </c>
      <c r="Q27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4" s="84" t="s">
        <v>16</v>
      </c>
      <c r="S274" s="84" t="s">
        <v>16</v>
      </c>
      <c r="T274" s="88" t="s">
        <v>12</v>
      </c>
      <c r="U274" s="88" t="s">
        <v>215</v>
      </c>
      <c r="V274" s="80" t="s">
        <v>117</v>
      </c>
    </row>
    <row r="275" spans="1:22" x14ac:dyDescent="0.35">
      <c r="A275" s="81" t="s">
        <v>49</v>
      </c>
      <c r="B275" s="82" t="s">
        <v>661</v>
      </c>
      <c r="C275" s="83" t="s">
        <v>51</v>
      </c>
      <c r="D275" s="83" t="s">
        <v>84</v>
      </c>
      <c r="E275" s="84">
        <v>44039</v>
      </c>
      <c r="F275" s="85">
        <v>183439.07</v>
      </c>
      <c r="G275" s="85">
        <v>14630.14</v>
      </c>
      <c r="H275" s="85">
        <v>182021.75</v>
      </c>
      <c r="I275" s="85">
        <v>-1417.32</v>
      </c>
      <c r="J275" s="86">
        <v>53</v>
      </c>
      <c r="K275" s="86">
        <v>51</v>
      </c>
      <c r="L275" s="86">
        <v>0</v>
      </c>
      <c r="M275" s="99">
        <f>Table_OTOB_YTD[[#This Row],[CHARGED DAYS]]-Table_OTOB_YTD[[#This Row],[CONTRACT DAYS]]</f>
        <v>-2</v>
      </c>
      <c r="N275" s="87" t="s">
        <v>599</v>
      </c>
      <c r="O275" s="87" t="s">
        <v>136</v>
      </c>
      <c r="P275" s="88">
        <v>43739</v>
      </c>
      <c r="Q27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5" s="84" t="s">
        <v>16</v>
      </c>
      <c r="S275" s="84" t="s">
        <v>16</v>
      </c>
      <c r="T275" s="88" t="s">
        <v>16</v>
      </c>
      <c r="U275" s="88" t="s">
        <v>215</v>
      </c>
      <c r="V275" s="80" t="s">
        <v>117</v>
      </c>
    </row>
    <row r="276" spans="1:22" x14ac:dyDescent="0.35">
      <c r="A276" s="81" t="s">
        <v>11</v>
      </c>
      <c r="B276" s="82" t="s">
        <v>662</v>
      </c>
      <c r="C276" s="83" t="s">
        <v>663</v>
      </c>
      <c r="D276" s="83" t="s">
        <v>230</v>
      </c>
      <c r="E276" s="84">
        <v>44040</v>
      </c>
      <c r="F276" s="85">
        <v>7991425.5600000005</v>
      </c>
      <c r="G276" s="85">
        <v>202372.63</v>
      </c>
      <c r="H276" s="85">
        <v>7998387.8099999996</v>
      </c>
      <c r="I276" s="85">
        <v>6962.25</v>
      </c>
      <c r="J276" s="86">
        <v>162</v>
      </c>
      <c r="K276" s="86">
        <v>201</v>
      </c>
      <c r="L276" s="86">
        <v>31</v>
      </c>
      <c r="M276" s="99">
        <f>Table_OTOB_YTD[[#This Row],[CHARGED DAYS]]-Table_OTOB_YTD[[#This Row],[CONTRACT DAYS]]</f>
        <v>39</v>
      </c>
      <c r="N276" s="87" t="s">
        <v>599</v>
      </c>
      <c r="O276" s="87" t="s">
        <v>136</v>
      </c>
      <c r="P276" s="88">
        <v>43739</v>
      </c>
      <c r="Q27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6" s="84" t="s">
        <v>16</v>
      </c>
      <c r="S276" s="84" t="s">
        <v>16</v>
      </c>
      <c r="T276" s="88" t="s">
        <v>16</v>
      </c>
      <c r="U276" s="88" t="s">
        <v>215</v>
      </c>
      <c r="V276" s="80" t="s">
        <v>117</v>
      </c>
    </row>
    <row r="277" spans="1:22" x14ac:dyDescent="0.35">
      <c r="A277" s="81" t="s">
        <v>11</v>
      </c>
      <c r="B277" s="82" t="s">
        <v>664</v>
      </c>
      <c r="C277" s="83" t="s">
        <v>665</v>
      </c>
      <c r="D277" s="83" t="s">
        <v>20</v>
      </c>
      <c r="E277" s="84">
        <v>44040</v>
      </c>
      <c r="F277" s="85">
        <v>818430</v>
      </c>
      <c r="G277" s="85">
        <v>556.96</v>
      </c>
      <c r="H277" s="85">
        <v>810326.96</v>
      </c>
      <c r="I277" s="85">
        <v>-8103.04</v>
      </c>
      <c r="J277" s="86">
        <v>108</v>
      </c>
      <c r="K277" s="86">
        <v>97</v>
      </c>
      <c r="L277" s="86">
        <v>0</v>
      </c>
      <c r="M277" s="99">
        <f>Table_OTOB_YTD[[#This Row],[CHARGED DAYS]]-Table_OTOB_YTD[[#This Row],[CONTRACT DAYS]]</f>
        <v>-11</v>
      </c>
      <c r="N277" s="87" t="s">
        <v>599</v>
      </c>
      <c r="O277" s="87" t="s">
        <v>136</v>
      </c>
      <c r="P277" s="88">
        <v>43739</v>
      </c>
      <c r="Q27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7" s="84" t="s">
        <v>16</v>
      </c>
      <c r="S277" s="84" t="s">
        <v>16</v>
      </c>
      <c r="T277" s="88" t="s">
        <v>16</v>
      </c>
      <c r="U277" s="88" t="s">
        <v>215</v>
      </c>
      <c r="V277" s="80" t="s">
        <v>117</v>
      </c>
    </row>
    <row r="278" spans="1:22" x14ac:dyDescent="0.35">
      <c r="A278" s="81" t="s">
        <v>26</v>
      </c>
      <c r="B278" s="82" t="s">
        <v>666</v>
      </c>
      <c r="C278" s="83" t="s">
        <v>26</v>
      </c>
      <c r="D278" s="83" t="s">
        <v>177</v>
      </c>
      <c r="E278" s="84">
        <v>44040</v>
      </c>
      <c r="F278" s="85">
        <v>8251402.9900000002</v>
      </c>
      <c r="G278" s="85">
        <v>359738.5</v>
      </c>
      <c r="H278" s="85">
        <v>9554158.1799999997</v>
      </c>
      <c r="I278" s="85">
        <v>1302755.19</v>
      </c>
      <c r="J278" s="86">
        <v>180</v>
      </c>
      <c r="K278" s="86">
        <v>181</v>
      </c>
      <c r="L278" s="86">
        <v>11</v>
      </c>
      <c r="M278" s="99">
        <f>Table_OTOB_YTD[[#This Row],[CHARGED DAYS]]-Table_OTOB_YTD[[#This Row],[CONTRACT DAYS]]</f>
        <v>1</v>
      </c>
      <c r="N278" s="87" t="s">
        <v>599</v>
      </c>
      <c r="O278" s="87" t="s">
        <v>136</v>
      </c>
      <c r="P278" s="88">
        <v>43739</v>
      </c>
      <c r="Q27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8" s="84" t="s">
        <v>16</v>
      </c>
      <c r="S278" s="84" t="s">
        <v>16</v>
      </c>
      <c r="T278" s="88" t="s">
        <v>12</v>
      </c>
      <c r="U278" s="88" t="s">
        <v>215</v>
      </c>
      <c r="V278" s="80" t="s">
        <v>117</v>
      </c>
    </row>
    <row r="279" spans="1:22" x14ac:dyDescent="0.35">
      <c r="A279" s="81" t="s">
        <v>26</v>
      </c>
      <c r="B279" s="82" t="s">
        <v>667</v>
      </c>
      <c r="C279" s="83" t="s">
        <v>123</v>
      </c>
      <c r="D279" s="83" t="s">
        <v>668</v>
      </c>
      <c r="E279" s="84">
        <v>44041</v>
      </c>
      <c r="F279" s="85">
        <v>3351110.26</v>
      </c>
      <c r="G279" s="85">
        <v>-299095.07</v>
      </c>
      <c r="H279" s="85">
        <v>3147419.78</v>
      </c>
      <c r="I279" s="85">
        <v>-203690.48</v>
      </c>
      <c r="J279" s="86">
        <v>120</v>
      </c>
      <c r="K279" s="86">
        <v>115</v>
      </c>
      <c r="L279" s="86">
        <v>3</v>
      </c>
      <c r="M279" s="99">
        <f>Table_OTOB_YTD[[#This Row],[CHARGED DAYS]]-Table_OTOB_YTD[[#This Row],[CONTRACT DAYS]]</f>
        <v>-5</v>
      </c>
      <c r="N279" s="87" t="s">
        <v>599</v>
      </c>
      <c r="O279" s="87" t="s">
        <v>136</v>
      </c>
      <c r="P279" s="88">
        <v>43739</v>
      </c>
      <c r="Q27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79" s="84" t="s">
        <v>16</v>
      </c>
      <c r="S279" s="84" t="s">
        <v>16</v>
      </c>
      <c r="T279" s="88" t="s">
        <v>16</v>
      </c>
      <c r="U279" s="88" t="s">
        <v>215</v>
      </c>
      <c r="V279" s="80" t="s">
        <v>117</v>
      </c>
    </row>
    <row r="280" spans="1:22" x14ac:dyDescent="0.35">
      <c r="A280" s="81" t="s">
        <v>182</v>
      </c>
      <c r="B280" s="82" t="s">
        <v>669</v>
      </c>
      <c r="C280" s="83" t="s">
        <v>182</v>
      </c>
      <c r="D280" s="83" t="s">
        <v>54</v>
      </c>
      <c r="E280" s="84">
        <v>44041</v>
      </c>
      <c r="F280" s="85">
        <v>1988429.78</v>
      </c>
      <c r="G280" s="85">
        <v>-27272.38</v>
      </c>
      <c r="H280" s="85">
        <v>1969778.81</v>
      </c>
      <c r="I280" s="85">
        <v>-18650.97</v>
      </c>
      <c r="J280" s="86">
        <v>50</v>
      </c>
      <c r="K280" s="86">
        <v>50</v>
      </c>
      <c r="L280" s="86">
        <v>0</v>
      </c>
      <c r="M280" s="99">
        <f>Table_OTOB_YTD[[#This Row],[CHARGED DAYS]]-Table_OTOB_YTD[[#This Row],[CONTRACT DAYS]]</f>
        <v>0</v>
      </c>
      <c r="N280" s="87" t="s">
        <v>599</v>
      </c>
      <c r="O280" s="87" t="s">
        <v>136</v>
      </c>
      <c r="P280" s="88">
        <v>43739</v>
      </c>
      <c r="Q28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0" s="84" t="s">
        <v>16</v>
      </c>
      <c r="S280" s="84" t="s">
        <v>16</v>
      </c>
      <c r="T280" s="88" t="s">
        <v>16</v>
      </c>
      <c r="U280" s="88" t="s">
        <v>215</v>
      </c>
      <c r="V280" s="80" t="s">
        <v>117</v>
      </c>
    </row>
    <row r="281" spans="1:22" x14ac:dyDescent="0.35">
      <c r="A281" s="81" t="s">
        <v>24</v>
      </c>
      <c r="B281" s="82" t="s">
        <v>670</v>
      </c>
      <c r="C281" s="83" t="s">
        <v>432</v>
      </c>
      <c r="D281" s="83" t="s">
        <v>66</v>
      </c>
      <c r="E281" s="84">
        <v>44041</v>
      </c>
      <c r="F281" s="85">
        <v>1195738.3</v>
      </c>
      <c r="G281" s="85">
        <v>-1730.6000000000001</v>
      </c>
      <c r="H281" s="85">
        <v>1143370.48</v>
      </c>
      <c r="I281" s="85">
        <v>-52367.82</v>
      </c>
      <c r="J281" s="86">
        <v>120</v>
      </c>
      <c r="K281" s="86">
        <v>45</v>
      </c>
      <c r="L281" s="86">
        <v>0</v>
      </c>
      <c r="M281" s="99">
        <f>Table_OTOB_YTD[[#This Row],[CHARGED DAYS]]-Table_OTOB_YTD[[#This Row],[CONTRACT DAYS]]</f>
        <v>-75</v>
      </c>
      <c r="N281" s="87" t="s">
        <v>599</v>
      </c>
      <c r="O281" s="87" t="s">
        <v>136</v>
      </c>
      <c r="P281" s="88">
        <v>43739</v>
      </c>
      <c r="Q28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1" s="84" t="s">
        <v>16</v>
      </c>
      <c r="S281" s="84" t="s">
        <v>16</v>
      </c>
      <c r="T281" s="88" t="s">
        <v>12</v>
      </c>
      <c r="U281" s="88" t="s">
        <v>215</v>
      </c>
      <c r="V281" s="80" t="s">
        <v>117</v>
      </c>
    </row>
    <row r="282" spans="1:22" x14ac:dyDescent="0.35">
      <c r="A282" s="81" t="s">
        <v>24</v>
      </c>
      <c r="B282" s="82" t="s">
        <v>671</v>
      </c>
      <c r="C282" s="83" t="s">
        <v>37</v>
      </c>
      <c r="D282" s="83" t="s">
        <v>66</v>
      </c>
      <c r="E282" s="84">
        <v>44041</v>
      </c>
      <c r="F282" s="85">
        <v>241296935.09</v>
      </c>
      <c r="G282" s="85">
        <v>56266545.850000001</v>
      </c>
      <c r="H282" s="85">
        <v>306265215.56999999</v>
      </c>
      <c r="I282" s="85">
        <v>64943583.619999997</v>
      </c>
      <c r="J282" s="86">
        <v>1200</v>
      </c>
      <c r="K282" s="86">
        <v>1660</v>
      </c>
      <c r="L282" s="86">
        <v>460</v>
      </c>
      <c r="M282" s="99">
        <f>Table_OTOB_YTD[[#This Row],[CHARGED DAYS]]-Table_OTOB_YTD[[#This Row],[CONTRACT DAYS]]</f>
        <v>460</v>
      </c>
      <c r="N282" s="87" t="s">
        <v>599</v>
      </c>
      <c r="O282" s="87" t="s">
        <v>136</v>
      </c>
      <c r="P282" s="88">
        <v>43739</v>
      </c>
      <c r="Q28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2" s="84" t="s">
        <v>12</v>
      </c>
      <c r="S282" s="84" t="s">
        <v>16</v>
      </c>
      <c r="T282" s="88" t="s">
        <v>12</v>
      </c>
      <c r="U282" s="88" t="s">
        <v>217</v>
      </c>
      <c r="V282" s="80" t="s">
        <v>117</v>
      </c>
    </row>
    <row r="283" spans="1:22" x14ac:dyDescent="0.35">
      <c r="A283" s="81" t="s">
        <v>125</v>
      </c>
      <c r="B283" s="82" t="s">
        <v>672</v>
      </c>
      <c r="C283" s="83" t="s">
        <v>476</v>
      </c>
      <c r="D283" s="83" t="s">
        <v>673</v>
      </c>
      <c r="E283" s="84">
        <v>44042</v>
      </c>
      <c r="F283" s="85">
        <v>9147321.5</v>
      </c>
      <c r="G283" s="85">
        <v>-228835.44</v>
      </c>
      <c r="H283" s="85">
        <v>9386139.9100000001</v>
      </c>
      <c r="I283" s="85">
        <v>238818.41</v>
      </c>
      <c r="J283" s="86">
        <v>175</v>
      </c>
      <c r="K283" s="86">
        <v>201</v>
      </c>
      <c r="L283" s="86">
        <v>15</v>
      </c>
      <c r="M283" s="99">
        <f>Table_OTOB_YTD[[#This Row],[CHARGED DAYS]]-Table_OTOB_YTD[[#This Row],[CONTRACT DAYS]]</f>
        <v>26</v>
      </c>
      <c r="N283" s="87" t="s">
        <v>599</v>
      </c>
      <c r="O283" s="87" t="s">
        <v>136</v>
      </c>
      <c r="P283" s="88">
        <v>43739</v>
      </c>
      <c r="Q28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3" s="84" t="s">
        <v>16</v>
      </c>
      <c r="S283" s="84" t="s">
        <v>16</v>
      </c>
      <c r="T283" s="88" t="s">
        <v>16</v>
      </c>
      <c r="U283" s="88" t="s">
        <v>215</v>
      </c>
      <c r="V283" s="80" t="s">
        <v>117</v>
      </c>
    </row>
    <row r="284" spans="1:22" x14ac:dyDescent="0.35">
      <c r="A284" s="81" t="s">
        <v>26</v>
      </c>
      <c r="B284" s="82" t="s">
        <v>674</v>
      </c>
      <c r="C284" s="83" t="s">
        <v>27</v>
      </c>
      <c r="D284" s="83" t="s">
        <v>234</v>
      </c>
      <c r="E284" s="84">
        <v>44042</v>
      </c>
      <c r="F284" s="85">
        <v>1534350.25</v>
      </c>
      <c r="G284" s="85">
        <v>5669.5</v>
      </c>
      <c r="H284" s="85">
        <v>1410548.66</v>
      </c>
      <c r="I284" s="85">
        <v>-123801.59</v>
      </c>
      <c r="J284" s="86">
        <v>227</v>
      </c>
      <c r="K284" s="86">
        <v>200</v>
      </c>
      <c r="L284" s="86">
        <v>0</v>
      </c>
      <c r="M284" s="99">
        <f>Table_OTOB_YTD[[#This Row],[CHARGED DAYS]]-Table_OTOB_YTD[[#This Row],[CONTRACT DAYS]]</f>
        <v>-27</v>
      </c>
      <c r="N284" s="87" t="s">
        <v>599</v>
      </c>
      <c r="O284" s="87" t="s">
        <v>136</v>
      </c>
      <c r="P284" s="88">
        <v>43739</v>
      </c>
      <c r="Q28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4" s="84" t="s">
        <v>16</v>
      </c>
      <c r="S284" s="84" t="s">
        <v>16</v>
      </c>
      <c r="T284" s="88" t="s">
        <v>16</v>
      </c>
      <c r="U284" s="88" t="s">
        <v>215</v>
      </c>
      <c r="V284" s="80" t="s">
        <v>117</v>
      </c>
    </row>
    <row r="285" spans="1:22" x14ac:dyDescent="0.35">
      <c r="A285" s="81" t="s">
        <v>73</v>
      </c>
      <c r="B285" s="82" t="s">
        <v>676</v>
      </c>
      <c r="C285" s="83" t="s">
        <v>201</v>
      </c>
      <c r="D285" s="83" t="s">
        <v>146</v>
      </c>
      <c r="E285" s="84">
        <v>44046</v>
      </c>
      <c r="F285" s="85">
        <v>329700</v>
      </c>
      <c r="G285" s="85">
        <v>46720</v>
      </c>
      <c r="H285" s="85">
        <v>368070</v>
      </c>
      <c r="I285" s="85">
        <v>38370</v>
      </c>
      <c r="J285" s="86">
        <v>26</v>
      </c>
      <c r="K285" s="86">
        <v>53</v>
      </c>
      <c r="L285" s="86">
        <v>27</v>
      </c>
      <c r="M285" s="99">
        <f>Table_OTOB_YTD[[#This Row],[CHARGED DAYS]]-Table_OTOB_YTD[[#This Row],[CONTRACT DAYS]]</f>
        <v>27</v>
      </c>
      <c r="N285" s="87" t="s">
        <v>677</v>
      </c>
      <c r="O285" s="87" t="s">
        <v>137</v>
      </c>
      <c r="P285" s="88">
        <v>43739</v>
      </c>
      <c r="Q28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5" s="84" t="s">
        <v>16</v>
      </c>
      <c r="S285" s="84" t="s">
        <v>16</v>
      </c>
      <c r="T285" s="88" t="s">
        <v>16</v>
      </c>
      <c r="U285" s="88" t="s">
        <v>215</v>
      </c>
      <c r="V285" s="80" t="s">
        <v>117</v>
      </c>
    </row>
    <row r="286" spans="1:22" x14ac:dyDescent="0.35">
      <c r="A286" s="81" t="s">
        <v>73</v>
      </c>
      <c r="B286" s="82" t="s">
        <v>678</v>
      </c>
      <c r="C286" s="83" t="s">
        <v>74</v>
      </c>
      <c r="D286" s="83" t="s">
        <v>18</v>
      </c>
      <c r="E286" s="84">
        <v>44046</v>
      </c>
      <c r="F286" s="85">
        <v>951628</v>
      </c>
      <c r="G286" s="85">
        <v>0</v>
      </c>
      <c r="H286" s="85">
        <v>831224.62</v>
      </c>
      <c r="I286" s="85">
        <v>-120403.38</v>
      </c>
      <c r="J286" s="86">
        <v>99</v>
      </c>
      <c r="K286" s="86">
        <v>74</v>
      </c>
      <c r="L286" s="86">
        <v>0</v>
      </c>
      <c r="M286" s="99">
        <f>Table_OTOB_YTD[[#This Row],[CHARGED DAYS]]-Table_OTOB_YTD[[#This Row],[CONTRACT DAYS]]</f>
        <v>-25</v>
      </c>
      <c r="N286" s="87" t="s">
        <v>677</v>
      </c>
      <c r="O286" s="87" t="s">
        <v>137</v>
      </c>
      <c r="P286" s="88">
        <v>43739</v>
      </c>
      <c r="Q28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6" s="84" t="s">
        <v>16</v>
      </c>
      <c r="S286" s="84" t="s">
        <v>16</v>
      </c>
      <c r="T286" s="88" t="s">
        <v>16</v>
      </c>
      <c r="U286" s="88" t="s">
        <v>215</v>
      </c>
      <c r="V286" s="80" t="s">
        <v>117</v>
      </c>
    </row>
    <row r="287" spans="1:22" x14ac:dyDescent="0.35">
      <c r="A287" s="81" t="s">
        <v>17</v>
      </c>
      <c r="B287" s="82" t="s">
        <v>679</v>
      </c>
      <c r="C287" s="83" t="s">
        <v>244</v>
      </c>
      <c r="D287" s="83" t="s">
        <v>54</v>
      </c>
      <c r="E287" s="84">
        <v>44048</v>
      </c>
      <c r="F287" s="85">
        <v>12418604.5</v>
      </c>
      <c r="G287" s="85">
        <v>548716.13</v>
      </c>
      <c r="H287" s="85">
        <v>12644569.98</v>
      </c>
      <c r="I287" s="85">
        <v>225965.48</v>
      </c>
      <c r="J287" s="86">
        <v>275</v>
      </c>
      <c r="K287" s="86">
        <v>309</v>
      </c>
      <c r="L287" s="86">
        <v>41</v>
      </c>
      <c r="M287" s="99">
        <f>Table_OTOB_YTD[[#This Row],[CHARGED DAYS]]-Table_OTOB_YTD[[#This Row],[CONTRACT DAYS]]</f>
        <v>34</v>
      </c>
      <c r="N287" s="87" t="s">
        <v>677</v>
      </c>
      <c r="O287" s="87" t="s">
        <v>137</v>
      </c>
      <c r="P287" s="88">
        <v>43739</v>
      </c>
      <c r="Q28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7" s="84" t="s">
        <v>12</v>
      </c>
      <c r="S287" s="84" t="s">
        <v>16</v>
      </c>
      <c r="T287" s="88" t="s">
        <v>12</v>
      </c>
      <c r="U287" s="88" t="s">
        <v>215</v>
      </c>
      <c r="V287" s="80" t="s">
        <v>117</v>
      </c>
    </row>
    <row r="288" spans="1:22" x14ac:dyDescent="0.35">
      <c r="A288" s="81" t="s">
        <v>17</v>
      </c>
      <c r="B288" s="82" t="s">
        <v>680</v>
      </c>
      <c r="C288" s="83" t="s">
        <v>173</v>
      </c>
      <c r="D288" s="83" t="s">
        <v>118</v>
      </c>
      <c r="E288" s="84">
        <v>44048</v>
      </c>
      <c r="F288" s="85">
        <v>8845117.2699999996</v>
      </c>
      <c r="G288" s="85">
        <v>5400</v>
      </c>
      <c r="H288" s="85">
        <v>9478651.8100000005</v>
      </c>
      <c r="I288" s="85">
        <v>633534.54</v>
      </c>
      <c r="J288" s="86">
        <v>105</v>
      </c>
      <c r="K288" s="86">
        <v>105</v>
      </c>
      <c r="L288" s="86">
        <v>0</v>
      </c>
      <c r="M288" s="99">
        <f>Table_OTOB_YTD[[#This Row],[CHARGED DAYS]]-Table_OTOB_YTD[[#This Row],[CONTRACT DAYS]]</f>
        <v>0</v>
      </c>
      <c r="N288" s="87" t="s">
        <v>677</v>
      </c>
      <c r="O288" s="87" t="s">
        <v>137</v>
      </c>
      <c r="P288" s="88">
        <v>43739</v>
      </c>
      <c r="Q28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8" s="84" t="s">
        <v>16</v>
      </c>
      <c r="S288" s="84" t="s">
        <v>12</v>
      </c>
      <c r="T288" s="88" t="s">
        <v>16</v>
      </c>
      <c r="U288" s="88" t="s">
        <v>215</v>
      </c>
      <c r="V288" s="80" t="s">
        <v>117</v>
      </c>
    </row>
    <row r="289" spans="1:22" x14ac:dyDescent="0.35">
      <c r="A289" s="81" t="s">
        <v>49</v>
      </c>
      <c r="B289" s="82" t="s">
        <v>681</v>
      </c>
      <c r="C289" s="83" t="s">
        <v>51</v>
      </c>
      <c r="D289" s="83" t="s">
        <v>472</v>
      </c>
      <c r="E289" s="84">
        <v>44048</v>
      </c>
      <c r="F289" s="85">
        <v>189822.2</v>
      </c>
      <c r="G289" s="85">
        <v>6930</v>
      </c>
      <c r="H289" s="85">
        <v>197198.24</v>
      </c>
      <c r="I289" s="85">
        <v>7376.04</v>
      </c>
      <c r="J289" s="86">
        <v>40</v>
      </c>
      <c r="K289" s="86">
        <v>13</v>
      </c>
      <c r="L289" s="86">
        <v>0</v>
      </c>
      <c r="M289" s="99">
        <f>Table_OTOB_YTD[[#This Row],[CHARGED DAYS]]-Table_OTOB_YTD[[#This Row],[CONTRACT DAYS]]</f>
        <v>-27</v>
      </c>
      <c r="N289" s="87" t="s">
        <v>677</v>
      </c>
      <c r="O289" s="87" t="s">
        <v>137</v>
      </c>
      <c r="P289" s="88">
        <v>43739</v>
      </c>
      <c r="Q28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89" s="84" t="s">
        <v>16</v>
      </c>
      <c r="S289" s="84" t="s">
        <v>16</v>
      </c>
      <c r="T289" s="88" t="s">
        <v>16</v>
      </c>
      <c r="U289" s="88" t="s">
        <v>215</v>
      </c>
      <c r="V289" s="80" t="s">
        <v>117</v>
      </c>
    </row>
    <row r="290" spans="1:22" x14ac:dyDescent="0.35">
      <c r="A290" s="81" t="s">
        <v>28</v>
      </c>
      <c r="B290" s="82" t="s">
        <v>682</v>
      </c>
      <c r="C290" s="83" t="s">
        <v>236</v>
      </c>
      <c r="D290" s="83" t="s">
        <v>82</v>
      </c>
      <c r="E290" s="84">
        <v>44049</v>
      </c>
      <c r="F290" s="85">
        <v>3522043.0300000003</v>
      </c>
      <c r="G290" s="85">
        <v>410197.05</v>
      </c>
      <c r="H290" s="85">
        <v>3720912.64</v>
      </c>
      <c r="I290" s="85">
        <v>198869.61</v>
      </c>
      <c r="J290" s="86">
        <v>85</v>
      </c>
      <c r="K290" s="86">
        <v>106</v>
      </c>
      <c r="L290" s="86">
        <v>21</v>
      </c>
      <c r="M290" s="99">
        <f>Table_OTOB_YTD[[#This Row],[CHARGED DAYS]]-Table_OTOB_YTD[[#This Row],[CONTRACT DAYS]]</f>
        <v>21</v>
      </c>
      <c r="N290" s="87" t="s">
        <v>677</v>
      </c>
      <c r="O290" s="87" t="s">
        <v>137</v>
      </c>
      <c r="P290" s="88">
        <v>43739</v>
      </c>
      <c r="Q29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0" s="84" t="s">
        <v>16</v>
      </c>
      <c r="S290" s="84" t="s">
        <v>16</v>
      </c>
      <c r="T290" s="88" t="s">
        <v>12</v>
      </c>
      <c r="U290" s="88" t="s">
        <v>215</v>
      </c>
      <c r="V290" s="80" t="s">
        <v>117</v>
      </c>
    </row>
    <row r="291" spans="1:22" x14ac:dyDescent="0.35">
      <c r="A291" s="81" t="s">
        <v>24</v>
      </c>
      <c r="B291" s="82" t="s">
        <v>683</v>
      </c>
      <c r="C291" s="83" t="s">
        <v>45</v>
      </c>
      <c r="D291" s="83" t="s">
        <v>20</v>
      </c>
      <c r="E291" s="84">
        <v>44049</v>
      </c>
      <c r="F291" s="85">
        <v>999329.68</v>
      </c>
      <c r="G291" s="85">
        <v>0</v>
      </c>
      <c r="H291" s="85">
        <v>1009377.3</v>
      </c>
      <c r="I291" s="85">
        <v>10047.620000000001</v>
      </c>
      <c r="J291" s="86">
        <v>165</v>
      </c>
      <c r="K291" s="86">
        <v>137</v>
      </c>
      <c r="L291" s="86">
        <v>0</v>
      </c>
      <c r="M291" s="99">
        <f>Table_OTOB_YTD[[#This Row],[CHARGED DAYS]]-Table_OTOB_YTD[[#This Row],[CONTRACT DAYS]]</f>
        <v>-28</v>
      </c>
      <c r="N291" s="87" t="s">
        <v>677</v>
      </c>
      <c r="O291" s="87" t="s">
        <v>137</v>
      </c>
      <c r="P291" s="88">
        <v>43739</v>
      </c>
      <c r="Q29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1" s="84" t="s">
        <v>16</v>
      </c>
      <c r="S291" s="84" t="s">
        <v>16</v>
      </c>
      <c r="T291" s="88" t="s">
        <v>16</v>
      </c>
      <c r="U291" s="88" t="s">
        <v>215</v>
      </c>
      <c r="V291" s="80" t="s">
        <v>117</v>
      </c>
    </row>
    <row r="292" spans="1:22" x14ac:dyDescent="0.35">
      <c r="A292" s="81" t="s">
        <v>154</v>
      </c>
      <c r="B292" s="82" t="s">
        <v>684</v>
      </c>
      <c r="C292" s="83" t="s">
        <v>155</v>
      </c>
      <c r="D292" s="83" t="s">
        <v>18</v>
      </c>
      <c r="E292" s="84">
        <v>44050</v>
      </c>
      <c r="F292" s="85">
        <v>1169941.3400000001</v>
      </c>
      <c r="G292" s="85">
        <v>0</v>
      </c>
      <c r="H292" s="85">
        <v>1169973.3400000001</v>
      </c>
      <c r="I292" s="85">
        <v>32</v>
      </c>
      <c r="J292" s="86">
        <v>60</v>
      </c>
      <c r="K292" s="86">
        <v>38</v>
      </c>
      <c r="L292" s="86">
        <v>0</v>
      </c>
      <c r="M292" s="99">
        <f>Table_OTOB_YTD[[#This Row],[CHARGED DAYS]]-Table_OTOB_YTD[[#This Row],[CONTRACT DAYS]]</f>
        <v>-22</v>
      </c>
      <c r="N292" s="87" t="s">
        <v>677</v>
      </c>
      <c r="O292" s="87" t="s">
        <v>137</v>
      </c>
      <c r="P292" s="88">
        <v>43739</v>
      </c>
      <c r="Q29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2" s="84" t="s">
        <v>16</v>
      </c>
      <c r="S292" s="84" t="s">
        <v>16</v>
      </c>
      <c r="T292" s="88" t="s">
        <v>16</v>
      </c>
      <c r="U292" s="88" t="s">
        <v>215</v>
      </c>
      <c r="V292" s="80" t="s">
        <v>117</v>
      </c>
    </row>
    <row r="293" spans="1:22" x14ac:dyDescent="0.35">
      <c r="A293" s="81" t="s">
        <v>28</v>
      </c>
      <c r="B293" s="82" t="s">
        <v>685</v>
      </c>
      <c r="C293" s="83" t="s">
        <v>75</v>
      </c>
      <c r="D293" s="83" t="s">
        <v>18</v>
      </c>
      <c r="E293" s="84">
        <v>44050</v>
      </c>
      <c r="F293" s="85">
        <v>965582.70000000007</v>
      </c>
      <c r="G293" s="85">
        <v>1114.6100000000001</v>
      </c>
      <c r="H293" s="85">
        <v>963066.31</v>
      </c>
      <c r="I293" s="85">
        <v>-2516.39</v>
      </c>
      <c r="J293" s="86">
        <v>107</v>
      </c>
      <c r="K293" s="86">
        <v>74</v>
      </c>
      <c r="L293" s="86">
        <v>0</v>
      </c>
      <c r="M293" s="99">
        <f>Table_OTOB_YTD[[#This Row],[CHARGED DAYS]]-Table_OTOB_YTD[[#This Row],[CONTRACT DAYS]]</f>
        <v>-33</v>
      </c>
      <c r="N293" s="87" t="s">
        <v>677</v>
      </c>
      <c r="O293" s="87" t="s">
        <v>137</v>
      </c>
      <c r="P293" s="88">
        <v>43739</v>
      </c>
      <c r="Q29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3" s="84" t="s">
        <v>16</v>
      </c>
      <c r="S293" s="84" t="s">
        <v>16</v>
      </c>
      <c r="T293" s="88" t="s">
        <v>16</v>
      </c>
      <c r="U293" s="88" t="s">
        <v>215</v>
      </c>
      <c r="V293" s="80" t="s">
        <v>117</v>
      </c>
    </row>
    <row r="294" spans="1:22" x14ac:dyDescent="0.35">
      <c r="A294" s="81" t="s">
        <v>49</v>
      </c>
      <c r="B294" s="82" t="s">
        <v>686</v>
      </c>
      <c r="C294" s="83" t="s">
        <v>51</v>
      </c>
      <c r="D294" s="83" t="s">
        <v>119</v>
      </c>
      <c r="E294" s="84">
        <v>44050</v>
      </c>
      <c r="F294" s="85">
        <v>1983174.98</v>
      </c>
      <c r="G294" s="85">
        <v>39256.68</v>
      </c>
      <c r="H294" s="85">
        <v>2020161.8</v>
      </c>
      <c r="I294" s="85">
        <v>36986.82</v>
      </c>
      <c r="J294" s="86">
        <v>120</v>
      </c>
      <c r="K294" s="86">
        <v>113</v>
      </c>
      <c r="L294" s="86">
        <v>0</v>
      </c>
      <c r="M294" s="99">
        <f>Table_OTOB_YTD[[#This Row],[CHARGED DAYS]]-Table_OTOB_YTD[[#This Row],[CONTRACT DAYS]]</f>
        <v>-7</v>
      </c>
      <c r="N294" s="87" t="s">
        <v>677</v>
      </c>
      <c r="O294" s="87" t="s">
        <v>137</v>
      </c>
      <c r="P294" s="88">
        <v>43739</v>
      </c>
      <c r="Q29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4" s="84" t="s">
        <v>16</v>
      </c>
      <c r="S294" s="84" t="s">
        <v>16</v>
      </c>
      <c r="T294" s="88" t="s">
        <v>16</v>
      </c>
      <c r="U294" s="88" t="s">
        <v>215</v>
      </c>
      <c r="V294" s="80" t="s">
        <v>117</v>
      </c>
    </row>
    <row r="295" spans="1:22" x14ac:dyDescent="0.35">
      <c r="A295" s="81" t="s">
        <v>49</v>
      </c>
      <c r="B295" s="82" t="s">
        <v>687</v>
      </c>
      <c r="C295" s="83" t="s">
        <v>50</v>
      </c>
      <c r="D295" s="83" t="s">
        <v>688</v>
      </c>
      <c r="E295" s="84">
        <v>44050</v>
      </c>
      <c r="F295" s="85">
        <v>851224</v>
      </c>
      <c r="G295" s="85">
        <v>-57393.19</v>
      </c>
      <c r="H295" s="85">
        <v>788452.34</v>
      </c>
      <c r="I295" s="85">
        <v>-62771.66</v>
      </c>
      <c r="J295" s="86">
        <v>30</v>
      </c>
      <c r="K295" s="86">
        <v>49</v>
      </c>
      <c r="L295" s="86">
        <v>0</v>
      </c>
      <c r="M295" s="99">
        <f>Table_OTOB_YTD[[#This Row],[CHARGED DAYS]]-Table_OTOB_YTD[[#This Row],[CONTRACT DAYS]]</f>
        <v>19</v>
      </c>
      <c r="N295" s="87" t="s">
        <v>677</v>
      </c>
      <c r="O295" s="87" t="s">
        <v>137</v>
      </c>
      <c r="P295" s="88">
        <v>43739</v>
      </c>
      <c r="Q29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5" s="84" t="s">
        <v>16</v>
      </c>
      <c r="S295" s="84" t="s">
        <v>16</v>
      </c>
      <c r="T295" s="88" t="s">
        <v>16</v>
      </c>
      <c r="U295" s="88" t="s">
        <v>215</v>
      </c>
      <c r="V295" s="80" t="s">
        <v>117</v>
      </c>
    </row>
    <row r="296" spans="1:22" x14ac:dyDescent="0.35">
      <c r="A296" s="81" t="s">
        <v>85</v>
      </c>
      <c r="B296" s="82" t="s">
        <v>689</v>
      </c>
      <c r="C296" s="83" t="s">
        <v>86</v>
      </c>
      <c r="D296" s="83" t="s">
        <v>66</v>
      </c>
      <c r="E296" s="84">
        <v>44050</v>
      </c>
      <c r="F296" s="85">
        <v>503366.75</v>
      </c>
      <c r="G296" s="85">
        <v>26251</v>
      </c>
      <c r="H296" s="85">
        <v>522567.76</v>
      </c>
      <c r="I296" s="85">
        <v>19201.009999999998</v>
      </c>
      <c r="J296" s="86">
        <v>98</v>
      </c>
      <c r="K296" s="86">
        <v>73</v>
      </c>
      <c r="L296" s="86">
        <v>0</v>
      </c>
      <c r="M296" s="99">
        <f>Table_OTOB_YTD[[#This Row],[CHARGED DAYS]]-Table_OTOB_YTD[[#This Row],[CONTRACT DAYS]]</f>
        <v>-25</v>
      </c>
      <c r="N296" s="87" t="s">
        <v>677</v>
      </c>
      <c r="O296" s="87" t="s">
        <v>137</v>
      </c>
      <c r="P296" s="88">
        <v>43739</v>
      </c>
      <c r="Q29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6" s="84" t="s">
        <v>16</v>
      </c>
      <c r="S296" s="84" t="s">
        <v>16</v>
      </c>
      <c r="T296" s="88" t="s">
        <v>16</v>
      </c>
      <c r="U296" s="88" t="s">
        <v>215</v>
      </c>
      <c r="V296" s="80" t="s">
        <v>117</v>
      </c>
    </row>
    <row r="297" spans="1:22" x14ac:dyDescent="0.35">
      <c r="A297" s="81" t="s">
        <v>85</v>
      </c>
      <c r="B297" s="82" t="s">
        <v>690</v>
      </c>
      <c r="C297" s="83" t="s">
        <v>86</v>
      </c>
      <c r="D297" s="83" t="s">
        <v>48</v>
      </c>
      <c r="E297" s="84">
        <v>44050</v>
      </c>
      <c r="F297" s="85">
        <v>361930</v>
      </c>
      <c r="G297" s="85">
        <v>12945</v>
      </c>
      <c r="H297" s="85">
        <v>392185.09</v>
      </c>
      <c r="I297" s="85">
        <v>30255.09</v>
      </c>
      <c r="J297" s="86">
        <v>101</v>
      </c>
      <c r="K297" s="86">
        <v>45</v>
      </c>
      <c r="L297" s="86">
        <v>0</v>
      </c>
      <c r="M297" s="99">
        <f>Table_OTOB_YTD[[#This Row],[CHARGED DAYS]]-Table_OTOB_YTD[[#This Row],[CONTRACT DAYS]]</f>
        <v>-56</v>
      </c>
      <c r="N297" s="87" t="s">
        <v>677</v>
      </c>
      <c r="O297" s="87" t="s">
        <v>137</v>
      </c>
      <c r="P297" s="88">
        <v>43739</v>
      </c>
      <c r="Q29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7" s="84" t="s">
        <v>16</v>
      </c>
      <c r="S297" s="84" t="s">
        <v>16</v>
      </c>
      <c r="T297" s="88" t="s">
        <v>16</v>
      </c>
      <c r="U297" s="88" t="s">
        <v>215</v>
      </c>
      <c r="V297" s="80" t="s">
        <v>117</v>
      </c>
    </row>
    <row r="298" spans="1:22" x14ac:dyDescent="0.35">
      <c r="A298" s="81" t="s">
        <v>31</v>
      </c>
      <c r="B298" s="82" t="s">
        <v>691</v>
      </c>
      <c r="C298" s="83" t="s">
        <v>69</v>
      </c>
      <c r="D298" s="83" t="s">
        <v>118</v>
      </c>
      <c r="E298" s="84">
        <v>44050</v>
      </c>
      <c r="F298" s="85">
        <v>17687832.870000001</v>
      </c>
      <c r="G298" s="85">
        <v>-346398.43</v>
      </c>
      <c r="H298" s="85">
        <v>17366359.670000002</v>
      </c>
      <c r="I298" s="85">
        <v>-321473.2</v>
      </c>
      <c r="J298" s="86">
        <v>350</v>
      </c>
      <c r="K298" s="86">
        <v>466</v>
      </c>
      <c r="L298" s="86">
        <v>72</v>
      </c>
      <c r="M298" s="99">
        <f>Table_OTOB_YTD[[#This Row],[CHARGED DAYS]]-Table_OTOB_YTD[[#This Row],[CONTRACT DAYS]]</f>
        <v>116</v>
      </c>
      <c r="N298" s="87" t="s">
        <v>677</v>
      </c>
      <c r="O298" s="87" t="s">
        <v>137</v>
      </c>
      <c r="P298" s="88">
        <v>43739</v>
      </c>
      <c r="Q29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8" s="84" t="s">
        <v>16</v>
      </c>
      <c r="S298" s="84" t="s">
        <v>16</v>
      </c>
      <c r="T298" s="88" t="s">
        <v>12</v>
      </c>
      <c r="U298" s="88" t="s">
        <v>216</v>
      </c>
      <c r="V298" s="80" t="s">
        <v>117</v>
      </c>
    </row>
    <row r="299" spans="1:22" x14ac:dyDescent="0.35">
      <c r="A299" s="81" t="s">
        <v>29</v>
      </c>
      <c r="B299" s="82" t="s">
        <v>692</v>
      </c>
      <c r="C299" s="83" t="s">
        <v>30</v>
      </c>
      <c r="D299" s="83" t="s">
        <v>240</v>
      </c>
      <c r="E299" s="84">
        <v>44053</v>
      </c>
      <c r="F299" s="85">
        <v>496446.60000000003</v>
      </c>
      <c r="G299" s="85">
        <v>38000</v>
      </c>
      <c r="H299" s="85">
        <v>492897.4</v>
      </c>
      <c r="I299" s="85">
        <v>-3549.2</v>
      </c>
      <c r="J299" s="86">
        <v>129</v>
      </c>
      <c r="K299" s="86">
        <v>143</v>
      </c>
      <c r="L299" s="86">
        <v>20</v>
      </c>
      <c r="M299" s="99">
        <f>Table_OTOB_YTD[[#This Row],[CHARGED DAYS]]-Table_OTOB_YTD[[#This Row],[CONTRACT DAYS]]</f>
        <v>14</v>
      </c>
      <c r="N299" s="87" t="s">
        <v>677</v>
      </c>
      <c r="O299" s="87" t="s">
        <v>137</v>
      </c>
      <c r="P299" s="88">
        <v>43739</v>
      </c>
      <c r="Q29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299" s="84" t="s">
        <v>16</v>
      </c>
      <c r="S299" s="84" t="s">
        <v>16</v>
      </c>
      <c r="T299" s="88" t="s">
        <v>16</v>
      </c>
      <c r="U299" s="88" t="s">
        <v>215</v>
      </c>
      <c r="V299" s="80" t="s">
        <v>117</v>
      </c>
    </row>
    <row r="300" spans="1:22" x14ac:dyDescent="0.35">
      <c r="A300" s="81" t="s">
        <v>52</v>
      </c>
      <c r="B300" s="82" t="s">
        <v>693</v>
      </c>
      <c r="C300" s="83" t="s">
        <v>55</v>
      </c>
      <c r="D300" s="83" t="s">
        <v>205</v>
      </c>
      <c r="E300" s="84">
        <v>44053</v>
      </c>
      <c r="F300" s="85">
        <v>6253995.3099999996</v>
      </c>
      <c r="G300" s="85">
        <v>540692.46</v>
      </c>
      <c r="H300" s="85">
        <v>7142025.0899999999</v>
      </c>
      <c r="I300" s="85">
        <v>888029.78</v>
      </c>
      <c r="J300" s="86">
        <v>280</v>
      </c>
      <c r="K300" s="86">
        <v>418</v>
      </c>
      <c r="L300" s="86">
        <v>138</v>
      </c>
      <c r="M300" s="99">
        <f>Table_OTOB_YTD[[#This Row],[CHARGED DAYS]]-Table_OTOB_YTD[[#This Row],[CONTRACT DAYS]]</f>
        <v>138</v>
      </c>
      <c r="N300" s="87" t="s">
        <v>677</v>
      </c>
      <c r="O300" s="87" t="s">
        <v>137</v>
      </c>
      <c r="P300" s="88">
        <v>43739</v>
      </c>
      <c r="Q30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0" s="84" t="s">
        <v>16</v>
      </c>
      <c r="S300" s="84" t="s">
        <v>16</v>
      </c>
      <c r="T300" s="88" t="s">
        <v>12</v>
      </c>
      <c r="U300" s="88" t="s">
        <v>215</v>
      </c>
      <c r="V300" s="80" t="s">
        <v>117</v>
      </c>
    </row>
    <row r="301" spans="1:22" x14ac:dyDescent="0.35">
      <c r="A301" s="81" t="s">
        <v>31</v>
      </c>
      <c r="B301" s="82" t="s">
        <v>694</v>
      </c>
      <c r="C301" s="83" t="s">
        <v>141</v>
      </c>
      <c r="D301" s="83" t="s">
        <v>334</v>
      </c>
      <c r="E301" s="84">
        <v>44053</v>
      </c>
      <c r="F301" s="85">
        <v>2029446.31</v>
      </c>
      <c r="G301" s="85">
        <v>12765.1</v>
      </c>
      <c r="H301" s="85">
        <v>2038605.69</v>
      </c>
      <c r="I301" s="85">
        <v>9159.3799999999992</v>
      </c>
      <c r="J301" s="86">
        <v>206</v>
      </c>
      <c r="K301" s="86">
        <v>252</v>
      </c>
      <c r="L301" s="86">
        <v>17</v>
      </c>
      <c r="M301" s="99">
        <f>Table_OTOB_YTD[[#This Row],[CHARGED DAYS]]-Table_OTOB_YTD[[#This Row],[CONTRACT DAYS]]</f>
        <v>46</v>
      </c>
      <c r="N301" s="87" t="s">
        <v>677</v>
      </c>
      <c r="O301" s="87" t="s">
        <v>137</v>
      </c>
      <c r="P301" s="88">
        <v>43739</v>
      </c>
      <c r="Q30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1" s="84" t="s">
        <v>16</v>
      </c>
      <c r="S301" s="84" t="s">
        <v>16</v>
      </c>
      <c r="T301" s="88" t="s">
        <v>16</v>
      </c>
      <c r="U301" s="88" t="s">
        <v>215</v>
      </c>
      <c r="V301" s="80" t="s">
        <v>117</v>
      </c>
    </row>
    <row r="302" spans="1:22" x14ac:dyDescent="0.35">
      <c r="A302" s="81" t="s">
        <v>19</v>
      </c>
      <c r="B302" s="82" t="s">
        <v>695</v>
      </c>
      <c r="C302" s="83" t="s">
        <v>696</v>
      </c>
      <c r="D302" s="83" t="s">
        <v>697</v>
      </c>
      <c r="E302" s="84">
        <v>44053</v>
      </c>
      <c r="F302" s="85">
        <v>594007.87</v>
      </c>
      <c r="G302" s="85">
        <v>0</v>
      </c>
      <c r="H302" s="85">
        <v>591477.06999999995</v>
      </c>
      <c r="I302" s="85">
        <v>-2530.8000000000002</v>
      </c>
      <c r="J302" s="86">
        <v>45</v>
      </c>
      <c r="K302" s="86">
        <v>31</v>
      </c>
      <c r="L302" s="86">
        <v>0</v>
      </c>
      <c r="M302" s="99">
        <f>Table_OTOB_YTD[[#This Row],[CHARGED DAYS]]-Table_OTOB_YTD[[#This Row],[CONTRACT DAYS]]</f>
        <v>-14</v>
      </c>
      <c r="N302" s="87" t="s">
        <v>677</v>
      </c>
      <c r="O302" s="87" t="s">
        <v>137</v>
      </c>
      <c r="P302" s="88">
        <v>43739</v>
      </c>
      <c r="Q30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2" s="84" t="s">
        <v>16</v>
      </c>
      <c r="S302" s="84" t="s">
        <v>16</v>
      </c>
      <c r="T302" s="88" t="s">
        <v>16</v>
      </c>
      <c r="U302" s="88" t="s">
        <v>215</v>
      </c>
      <c r="V302" s="80" t="s">
        <v>117</v>
      </c>
    </row>
    <row r="303" spans="1:22" x14ac:dyDescent="0.35">
      <c r="A303" s="81" t="s">
        <v>43</v>
      </c>
      <c r="B303" s="82" t="s">
        <v>698</v>
      </c>
      <c r="C303" s="83" t="s">
        <v>210</v>
      </c>
      <c r="D303" s="83" t="s">
        <v>146</v>
      </c>
      <c r="E303" s="84">
        <v>44054</v>
      </c>
      <c r="F303" s="85">
        <v>759958.98</v>
      </c>
      <c r="G303" s="85">
        <v>30000</v>
      </c>
      <c r="H303" s="85">
        <v>845189.8</v>
      </c>
      <c r="I303" s="85">
        <v>85230.82</v>
      </c>
      <c r="J303" s="86">
        <v>126</v>
      </c>
      <c r="K303" s="86">
        <v>125</v>
      </c>
      <c r="L303" s="86">
        <v>0</v>
      </c>
      <c r="M303" s="99">
        <f>Table_OTOB_YTD[[#This Row],[CHARGED DAYS]]-Table_OTOB_YTD[[#This Row],[CONTRACT DAYS]]</f>
        <v>-1</v>
      </c>
      <c r="N303" s="87" t="s">
        <v>677</v>
      </c>
      <c r="O303" s="87" t="s">
        <v>137</v>
      </c>
      <c r="P303" s="88">
        <v>43739</v>
      </c>
      <c r="Q30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3" s="84" t="s">
        <v>16</v>
      </c>
      <c r="S303" s="84" t="s">
        <v>16</v>
      </c>
      <c r="T303" s="88" t="s">
        <v>16</v>
      </c>
      <c r="U303" s="88" t="s">
        <v>215</v>
      </c>
      <c r="V303" s="80" t="s">
        <v>117</v>
      </c>
    </row>
    <row r="304" spans="1:22" x14ac:dyDescent="0.35">
      <c r="A304" s="81" t="s">
        <v>57</v>
      </c>
      <c r="B304" s="82" t="s">
        <v>699</v>
      </c>
      <c r="C304" s="83" t="s">
        <v>700</v>
      </c>
      <c r="D304" s="83" t="s">
        <v>177</v>
      </c>
      <c r="E304" s="84">
        <v>44054</v>
      </c>
      <c r="F304" s="85">
        <v>6333633.6200000001</v>
      </c>
      <c r="G304" s="85">
        <v>1206805.77</v>
      </c>
      <c r="H304" s="85">
        <v>7809754.8399999999</v>
      </c>
      <c r="I304" s="85">
        <v>1476121.22</v>
      </c>
      <c r="J304" s="86">
        <v>110</v>
      </c>
      <c r="K304" s="86">
        <v>122</v>
      </c>
      <c r="L304" s="86">
        <v>17</v>
      </c>
      <c r="M304" s="99">
        <f>Table_OTOB_YTD[[#This Row],[CHARGED DAYS]]-Table_OTOB_YTD[[#This Row],[CONTRACT DAYS]]</f>
        <v>12</v>
      </c>
      <c r="N304" s="87" t="s">
        <v>677</v>
      </c>
      <c r="O304" s="87" t="s">
        <v>137</v>
      </c>
      <c r="P304" s="88">
        <v>43739</v>
      </c>
      <c r="Q30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4" s="84" t="s">
        <v>16</v>
      </c>
      <c r="S304" s="84" t="s">
        <v>16</v>
      </c>
      <c r="T304" s="88" t="s">
        <v>16</v>
      </c>
      <c r="U304" s="88" t="s">
        <v>215</v>
      </c>
      <c r="V304" s="80" t="s">
        <v>117</v>
      </c>
    </row>
    <row r="305" spans="1:22" x14ac:dyDescent="0.35">
      <c r="A305" s="81" t="s">
        <v>52</v>
      </c>
      <c r="B305" s="82" t="s">
        <v>701</v>
      </c>
      <c r="C305" s="83" t="s">
        <v>55</v>
      </c>
      <c r="D305" s="83" t="s">
        <v>702</v>
      </c>
      <c r="E305" s="84">
        <v>44054</v>
      </c>
      <c r="F305" s="85">
        <v>2107961.75</v>
      </c>
      <c r="G305" s="85">
        <v>190049.01</v>
      </c>
      <c r="H305" s="85">
        <v>2048952.73</v>
      </c>
      <c r="I305" s="85">
        <v>-59009.02</v>
      </c>
      <c r="J305" s="86">
        <v>190</v>
      </c>
      <c r="K305" s="86">
        <v>140</v>
      </c>
      <c r="L305" s="86">
        <v>0</v>
      </c>
      <c r="M305" s="99">
        <f>Table_OTOB_YTD[[#This Row],[CHARGED DAYS]]-Table_OTOB_YTD[[#This Row],[CONTRACT DAYS]]</f>
        <v>-50</v>
      </c>
      <c r="N305" s="87" t="s">
        <v>677</v>
      </c>
      <c r="O305" s="87" t="s">
        <v>137</v>
      </c>
      <c r="P305" s="88">
        <v>43739</v>
      </c>
      <c r="Q30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5" s="84" t="s">
        <v>16</v>
      </c>
      <c r="S305" s="84" t="s">
        <v>16</v>
      </c>
      <c r="T305" s="88" t="s">
        <v>16</v>
      </c>
      <c r="U305" s="88" t="s">
        <v>215</v>
      </c>
      <c r="V305" s="80" t="s">
        <v>117</v>
      </c>
    </row>
    <row r="306" spans="1:22" x14ac:dyDescent="0.35">
      <c r="A306" s="81" t="s">
        <v>52</v>
      </c>
      <c r="B306" s="82" t="s">
        <v>703</v>
      </c>
      <c r="C306" s="83" t="s">
        <v>55</v>
      </c>
      <c r="D306" s="83" t="s">
        <v>213</v>
      </c>
      <c r="E306" s="84">
        <v>44054</v>
      </c>
      <c r="F306" s="85">
        <v>1310012.92</v>
      </c>
      <c r="G306" s="85">
        <v>-7113.18</v>
      </c>
      <c r="H306" s="85">
        <v>1300274.3600000001</v>
      </c>
      <c r="I306" s="85">
        <v>-9738.56</v>
      </c>
      <c r="J306" s="86">
        <v>105</v>
      </c>
      <c r="K306" s="86">
        <v>107</v>
      </c>
      <c r="L306" s="86">
        <v>4</v>
      </c>
      <c r="M306" s="99">
        <f>Table_OTOB_YTD[[#This Row],[CHARGED DAYS]]-Table_OTOB_YTD[[#This Row],[CONTRACT DAYS]]</f>
        <v>2</v>
      </c>
      <c r="N306" s="87" t="s">
        <v>677</v>
      </c>
      <c r="O306" s="87" t="s">
        <v>137</v>
      </c>
      <c r="P306" s="88">
        <v>43739</v>
      </c>
      <c r="Q30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6" s="84" t="s">
        <v>16</v>
      </c>
      <c r="S306" s="84" t="s">
        <v>16</v>
      </c>
      <c r="T306" s="88" t="s">
        <v>16</v>
      </c>
      <c r="U306" s="88" t="s">
        <v>215</v>
      </c>
      <c r="V306" s="80" t="s">
        <v>117</v>
      </c>
    </row>
    <row r="307" spans="1:22" x14ac:dyDescent="0.35">
      <c r="A307" s="81" t="s">
        <v>19</v>
      </c>
      <c r="B307" s="82" t="s">
        <v>704</v>
      </c>
      <c r="C307" s="83" t="s">
        <v>209</v>
      </c>
      <c r="D307" s="83" t="s">
        <v>20</v>
      </c>
      <c r="E307" s="84">
        <v>44054</v>
      </c>
      <c r="F307" s="85">
        <v>324876</v>
      </c>
      <c r="G307" s="85">
        <v>0</v>
      </c>
      <c r="H307" s="85">
        <v>325703.08</v>
      </c>
      <c r="I307" s="85">
        <v>827.08</v>
      </c>
      <c r="J307" s="86">
        <v>60</v>
      </c>
      <c r="K307" s="86">
        <v>58</v>
      </c>
      <c r="L307" s="86">
        <v>0</v>
      </c>
      <c r="M307" s="99">
        <f>Table_OTOB_YTD[[#This Row],[CHARGED DAYS]]-Table_OTOB_YTD[[#This Row],[CONTRACT DAYS]]</f>
        <v>-2</v>
      </c>
      <c r="N307" s="87" t="s">
        <v>677</v>
      </c>
      <c r="O307" s="87" t="s">
        <v>137</v>
      </c>
      <c r="P307" s="88">
        <v>43739</v>
      </c>
      <c r="Q30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7" s="84" t="s">
        <v>16</v>
      </c>
      <c r="S307" s="84" t="s">
        <v>16</v>
      </c>
      <c r="T307" s="88" t="s">
        <v>12</v>
      </c>
      <c r="U307" s="88" t="s">
        <v>215</v>
      </c>
      <c r="V307" s="80" t="s">
        <v>117</v>
      </c>
    </row>
    <row r="308" spans="1:22" x14ac:dyDescent="0.35">
      <c r="A308" s="81" t="s">
        <v>43</v>
      </c>
      <c r="B308" s="82" t="s">
        <v>705</v>
      </c>
      <c r="C308" s="83" t="s">
        <v>225</v>
      </c>
      <c r="D308" s="83" t="s">
        <v>67</v>
      </c>
      <c r="E308" s="84">
        <v>44055</v>
      </c>
      <c r="F308" s="85">
        <v>848830.31</v>
      </c>
      <c r="G308" s="85">
        <v>-10171.800000000001</v>
      </c>
      <c r="H308" s="85">
        <v>812941.94</v>
      </c>
      <c r="I308" s="85">
        <v>-35888.370000000003</v>
      </c>
      <c r="J308" s="86">
        <v>68</v>
      </c>
      <c r="K308" s="86">
        <v>73</v>
      </c>
      <c r="L308" s="86">
        <v>5</v>
      </c>
      <c r="M308" s="99">
        <f>Table_OTOB_YTD[[#This Row],[CHARGED DAYS]]-Table_OTOB_YTD[[#This Row],[CONTRACT DAYS]]</f>
        <v>5</v>
      </c>
      <c r="N308" s="87" t="s">
        <v>677</v>
      </c>
      <c r="O308" s="87" t="s">
        <v>137</v>
      </c>
      <c r="P308" s="88">
        <v>43739</v>
      </c>
      <c r="Q30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8" s="84" t="s">
        <v>16</v>
      </c>
      <c r="S308" s="84" t="s">
        <v>16</v>
      </c>
      <c r="T308" s="88" t="s">
        <v>16</v>
      </c>
      <c r="U308" s="88" t="s">
        <v>215</v>
      </c>
      <c r="V308" s="80" t="s">
        <v>117</v>
      </c>
    </row>
    <row r="309" spans="1:22" x14ac:dyDescent="0.35">
      <c r="A309" s="81" t="s">
        <v>26</v>
      </c>
      <c r="B309" s="82" t="s">
        <v>706</v>
      </c>
      <c r="C309" s="83" t="s">
        <v>26</v>
      </c>
      <c r="D309" s="83" t="s">
        <v>246</v>
      </c>
      <c r="E309" s="84">
        <v>44055</v>
      </c>
      <c r="F309" s="85">
        <v>11750606.539999999</v>
      </c>
      <c r="G309" s="85">
        <v>1408722.1099999999</v>
      </c>
      <c r="H309" s="85">
        <v>13122478.85</v>
      </c>
      <c r="I309" s="85">
        <v>1371872.31</v>
      </c>
      <c r="J309" s="86">
        <v>250</v>
      </c>
      <c r="K309" s="86">
        <v>391</v>
      </c>
      <c r="L309" s="86">
        <v>143</v>
      </c>
      <c r="M309" s="99">
        <f>Table_OTOB_YTD[[#This Row],[CHARGED DAYS]]-Table_OTOB_YTD[[#This Row],[CONTRACT DAYS]]</f>
        <v>141</v>
      </c>
      <c r="N309" s="87" t="s">
        <v>677</v>
      </c>
      <c r="O309" s="87" t="s">
        <v>137</v>
      </c>
      <c r="P309" s="88">
        <v>43739</v>
      </c>
      <c r="Q30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09" s="84" t="s">
        <v>16</v>
      </c>
      <c r="S309" s="84" t="s">
        <v>16</v>
      </c>
      <c r="T309" s="88" t="s">
        <v>16</v>
      </c>
      <c r="U309" s="88" t="s">
        <v>215</v>
      </c>
      <c r="V309" s="80" t="s">
        <v>117</v>
      </c>
    </row>
    <row r="310" spans="1:22" x14ac:dyDescent="0.35">
      <c r="A310" s="81" t="s">
        <v>154</v>
      </c>
      <c r="B310" s="82" t="s">
        <v>707</v>
      </c>
      <c r="C310" s="83" t="s">
        <v>155</v>
      </c>
      <c r="D310" s="83" t="s">
        <v>708</v>
      </c>
      <c r="E310" s="84">
        <v>44056</v>
      </c>
      <c r="F310" s="85">
        <v>36259776.700000003</v>
      </c>
      <c r="G310" s="85">
        <v>2504970.11</v>
      </c>
      <c r="H310" s="85">
        <v>40334241.549999997</v>
      </c>
      <c r="I310" s="85">
        <v>4074464.85</v>
      </c>
      <c r="J310" s="86">
        <v>332</v>
      </c>
      <c r="K310" s="86">
        <v>607</v>
      </c>
      <c r="L310" s="86">
        <v>192</v>
      </c>
      <c r="M310" s="99">
        <f>Table_OTOB_YTD[[#This Row],[CHARGED DAYS]]-Table_OTOB_YTD[[#This Row],[CONTRACT DAYS]]</f>
        <v>275</v>
      </c>
      <c r="N310" s="87" t="s">
        <v>677</v>
      </c>
      <c r="O310" s="87" t="s">
        <v>137</v>
      </c>
      <c r="P310" s="88">
        <v>43739</v>
      </c>
      <c r="Q31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0" s="84" t="s">
        <v>16</v>
      </c>
      <c r="S310" s="84" t="s">
        <v>16</v>
      </c>
      <c r="T310" s="88" t="s">
        <v>16</v>
      </c>
      <c r="U310" s="88" t="s">
        <v>216</v>
      </c>
      <c r="V310" s="80" t="s">
        <v>117</v>
      </c>
    </row>
    <row r="311" spans="1:22" x14ac:dyDescent="0.35">
      <c r="A311" s="81" t="s">
        <v>49</v>
      </c>
      <c r="B311" s="82" t="s">
        <v>709</v>
      </c>
      <c r="C311" s="83" t="s">
        <v>51</v>
      </c>
      <c r="D311" s="83" t="s">
        <v>18</v>
      </c>
      <c r="E311" s="84">
        <v>44056</v>
      </c>
      <c r="F311" s="85">
        <v>439963.75</v>
      </c>
      <c r="G311" s="85">
        <v>37144.65</v>
      </c>
      <c r="H311" s="85">
        <v>558199.81000000006</v>
      </c>
      <c r="I311" s="85">
        <v>118236.06</v>
      </c>
      <c r="J311" s="86">
        <v>187</v>
      </c>
      <c r="K311" s="86">
        <v>187</v>
      </c>
      <c r="L311" s="86">
        <v>0</v>
      </c>
      <c r="M311" s="99">
        <f>Table_OTOB_YTD[[#This Row],[CHARGED DAYS]]-Table_OTOB_YTD[[#This Row],[CONTRACT DAYS]]</f>
        <v>0</v>
      </c>
      <c r="N311" s="87" t="s">
        <v>677</v>
      </c>
      <c r="O311" s="87" t="s">
        <v>137</v>
      </c>
      <c r="P311" s="88">
        <v>43739</v>
      </c>
      <c r="Q31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1" s="84" t="s">
        <v>16</v>
      </c>
      <c r="S311" s="84" t="s">
        <v>16</v>
      </c>
      <c r="T311" s="88" t="s">
        <v>16</v>
      </c>
      <c r="U311" s="88" t="s">
        <v>215</v>
      </c>
      <c r="V311" s="80" t="s">
        <v>117</v>
      </c>
    </row>
    <row r="312" spans="1:22" x14ac:dyDescent="0.35">
      <c r="A312" s="81" t="s">
        <v>33</v>
      </c>
      <c r="B312" s="82" t="s">
        <v>710</v>
      </c>
      <c r="C312" s="83" t="s">
        <v>162</v>
      </c>
      <c r="D312" s="83" t="s">
        <v>77</v>
      </c>
      <c r="E312" s="84">
        <v>44056</v>
      </c>
      <c r="F312" s="85">
        <v>1229691.6000000001</v>
      </c>
      <c r="G312" s="85">
        <v>19296.84</v>
      </c>
      <c r="H312" s="85">
        <v>1185819.67</v>
      </c>
      <c r="I312" s="85">
        <v>-43871.93</v>
      </c>
      <c r="J312" s="86">
        <v>102</v>
      </c>
      <c r="K312" s="86">
        <v>100</v>
      </c>
      <c r="L312" s="86">
        <v>4</v>
      </c>
      <c r="M312" s="99">
        <f>Table_OTOB_YTD[[#This Row],[CHARGED DAYS]]-Table_OTOB_YTD[[#This Row],[CONTRACT DAYS]]</f>
        <v>-2</v>
      </c>
      <c r="N312" s="87" t="s">
        <v>677</v>
      </c>
      <c r="O312" s="87" t="s">
        <v>137</v>
      </c>
      <c r="P312" s="88">
        <v>43739</v>
      </c>
      <c r="Q31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2" s="84" t="s">
        <v>16</v>
      </c>
      <c r="S312" s="84" t="s">
        <v>16</v>
      </c>
      <c r="T312" s="88" t="s">
        <v>16</v>
      </c>
      <c r="U312" s="88" t="s">
        <v>215</v>
      </c>
      <c r="V312" s="80" t="s">
        <v>117</v>
      </c>
    </row>
    <row r="313" spans="1:22" x14ac:dyDescent="0.35">
      <c r="A313" s="81" t="s">
        <v>26</v>
      </c>
      <c r="B313" s="82" t="s">
        <v>711</v>
      </c>
      <c r="C313" s="83" t="s">
        <v>26</v>
      </c>
      <c r="D313" s="83" t="s">
        <v>234</v>
      </c>
      <c r="E313" s="84">
        <v>44057</v>
      </c>
      <c r="F313" s="85">
        <v>6021376.8099999996</v>
      </c>
      <c r="G313" s="85">
        <v>832534.64</v>
      </c>
      <c r="H313" s="85">
        <v>6920644.4800000004</v>
      </c>
      <c r="I313" s="85">
        <v>899267.67</v>
      </c>
      <c r="J313" s="86">
        <v>252</v>
      </c>
      <c r="K313" s="86">
        <v>284</v>
      </c>
      <c r="L313" s="86">
        <v>43</v>
      </c>
      <c r="M313" s="99">
        <f>Table_OTOB_YTD[[#This Row],[CHARGED DAYS]]-Table_OTOB_YTD[[#This Row],[CONTRACT DAYS]]</f>
        <v>32</v>
      </c>
      <c r="N313" s="87" t="s">
        <v>677</v>
      </c>
      <c r="O313" s="87" t="s">
        <v>137</v>
      </c>
      <c r="P313" s="88">
        <v>43739</v>
      </c>
      <c r="Q31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3" s="84" t="s">
        <v>16</v>
      </c>
      <c r="S313" s="84" t="s">
        <v>16</v>
      </c>
      <c r="T313" s="88" t="s">
        <v>16</v>
      </c>
      <c r="U313" s="88" t="s">
        <v>215</v>
      </c>
      <c r="V313" s="80" t="s">
        <v>117</v>
      </c>
    </row>
    <row r="314" spans="1:22" x14ac:dyDescent="0.35">
      <c r="A314" s="81" t="s">
        <v>26</v>
      </c>
      <c r="B314" s="82" t="s">
        <v>712</v>
      </c>
      <c r="C314" s="83" t="s">
        <v>26</v>
      </c>
      <c r="D314" s="83" t="s">
        <v>18</v>
      </c>
      <c r="E314" s="84">
        <v>44057</v>
      </c>
      <c r="F314" s="85">
        <v>2600000</v>
      </c>
      <c r="G314" s="85">
        <v>2694</v>
      </c>
      <c r="H314" s="85">
        <v>2561499.5</v>
      </c>
      <c r="I314" s="85">
        <v>-38500.5</v>
      </c>
      <c r="J314" s="86">
        <v>913</v>
      </c>
      <c r="K314" s="86">
        <v>799</v>
      </c>
      <c r="L314" s="86">
        <v>0</v>
      </c>
      <c r="M314" s="99">
        <f>Table_OTOB_YTD[[#This Row],[CHARGED DAYS]]-Table_OTOB_YTD[[#This Row],[CONTRACT DAYS]]</f>
        <v>-114</v>
      </c>
      <c r="N314" s="87" t="s">
        <v>677</v>
      </c>
      <c r="O314" s="87" t="s">
        <v>137</v>
      </c>
      <c r="P314" s="88">
        <v>43739</v>
      </c>
      <c r="Q31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4" s="84" t="s">
        <v>16</v>
      </c>
      <c r="S314" s="84" t="s">
        <v>16</v>
      </c>
      <c r="T314" s="88" t="s">
        <v>16</v>
      </c>
      <c r="U314" s="88" t="s">
        <v>215</v>
      </c>
      <c r="V314" s="80" t="s">
        <v>117</v>
      </c>
    </row>
    <row r="315" spans="1:22" x14ac:dyDescent="0.35">
      <c r="A315" s="81" t="s">
        <v>49</v>
      </c>
      <c r="B315" s="82" t="s">
        <v>713</v>
      </c>
      <c r="C315" s="83" t="s">
        <v>50</v>
      </c>
      <c r="D315" s="83" t="s">
        <v>622</v>
      </c>
      <c r="E315" s="84">
        <v>44057</v>
      </c>
      <c r="F315" s="85">
        <v>1458610</v>
      </c>
      <c r="G315" s="85">
        <v>-189275.36000000002</v>
      </c>
      <c r="H315" s="85">
        <v>1270905.06</v>
      </c>
      <c r="I315" s="85">
        <v>-187704.94</v>
      </c>
      <c r="J315" s="86">
        <v>90</v>
      </c>
      <c r="K315" s="86">
        <v>117</v>
      </c>
      <c r="L315" s="86">
        <v>5</v>
      </c>
      <c r="M315" s="99">
        <f>Table_OTOB_YTD[[#This Row],[CHARGED DAYS]]-Table_OTOB_YTD[[#This Row],[CONTRACT DAYS]]</f>
        <v>27</v>
      </c>
      <c r="N315" s="87" t="s">
        <v>677</v>
      </c>
      <c r="O315" s="87" t="s">
        <v>137</v>
      </c>
      <c r="P315" s="88">
        <v>43739</v>
      </c>
      <c r="Q31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5" s="84" t="s">
        <v>16</v>
      </c>
      <c r="S315" s="84" t="s">
        <v>16</v>
      </c>
      <c r="T315" s="88" t="s">
        <v>16</v>
      </c>
      <c r="U315" s="88" t="s">
        <v>215</v>
      </c>
      <c r="V315" s="80" t="s">
        <v>117</v>
      </c>
    </row>
    <row r="316" spans="1:22" x14ac:dyDescent="0.35">
      <c r="A316" s="81" t="s">
        <v>33</v>
      </c>
      <c r="B316" s="82" t="s">
        <v>714</v>
      </c>
      <c r="C316" s="83" t="s">
        <v>41</v>
      </c>
      <c r="D316" s="83" t="s">
        <v>715</v>
      </c>
      <c r="E316" s="84">
        <v>44057</v>
      </c>
      <c r="F316" s="85">
        <v>219910</v>
      </c>
      <c r="G316" s="85">
        <v>0</v>
      </c>
      <c r="H316" s="85">
        <v>226944</v>
      </c>
      <c r="I316" s="85">
        <v>7034</v>
      </c>
      <c r="J316" s="86">
        <v>60</v>
      </c>
      <c r="K316" s="86">
        <v>51</v>
      </c>
      <c r="L316" s="86">
        <v>0</v>
      </c>
      <c r="M316" s="99">
        <f>Table_OTOB_YTD[[#This Row],[CHARGED DAYS]]-Table_OTOB_YTD[[#This Row],[CONTRACT DAYS]]</f>
        <v>-9</v>
      </c>
      <c r="N316" s="87" t="s">
        <v>677</v>
      </c>
      <c r="O316" s="87" t="s">
        <v>137</v>
      </c>
      <c r="P316" s="88">
        <v>43739</v>
      </c>
      <c r="Q31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6" s="84" t="s">
        <v>16</v>
      </c>
      <c r="S316" s="84" t="s">
        <v>16</v>
      </c>
      <c r="T316" s="88" t="s">
        <v>16</v>
      </c>
      <c r="U316" s="88" t="s">
        <v>215</v>
      </c>
      <c r="V316" s="80" t="s">
        <v>117</v>
      </c>
    </row>
    <row r="317" spans="1:22" x14ac:dyDescent="0.35">
      <c r="A317" s="81" t="s">
        <v>11</v>
      </c>
      <c r="B317" s="82" t="s">
        <v>716</v>
      </c>
      <c r="C317" s="83" t="s">
        <v>11</v>
      </c>
      <c r="D317" s="83" t="s">
        <v>18</v>
      </c>
      <c r="E317" s="84">
        <v>44060</v>
      </c>
      <c r="F317" s="85">
        <v>1225792.01</v>
      </c>
      <c r="G317" s="85">
        <v>-74477.600000000006</v>
      </c>
      <c r="H317" s="85">
        <v>1180057.3500000001</v>
      </c>
      <c r="I317" s="85">
        <v>-45734.66</v>
      </c>
      <c r="J317" s="86">
        <v>65</v>
      </c>
      <c r="K317" s="86">
        <v>42</v>
      </c>
      <c r="L317" s="86">
        <v>0</v>
      </c>
      <c r="M317" s="99">
        <f>Table_OTOB_YTD[[#This Row],[CHARGED DAYS]]-Table_OTOB_YTD[[#This Row],[CONTRACT DAYS]]</f>
        <v>-23</v>
      </c>
      <c r="N317" s="87" t="s">
        <v>677</v>
      </c>
      <c r="O317" s="87" t="s">
        <v>137</v>
      </c>
      <c r="P317" s="88">
        <v>43739</v>
      </c>
      <c r="Q31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7" s="84" t="s">
        <v>16</v>
      </c>
      <c r="S317" s="84" t="s">
        <v>16</v>
      </c>
      <c r="T317" s="88" t="s">
        <v>16</v>
      </c>
      <c r="U317" s="88" t="s">
        <v>215</v>
      </c>
      <c r="V317" s="80" t="s">
        <v>117</v>
      </c>
    </row>
    <row r="318" spans="1:22" x14ac:dyDescent="0.35">
      <c r="A318" s="81" t="s">
        <v>72</v>
      </c>
      <c r="B318" s="82" t="s">
        <v>717</v>
      </c>
      <c r="C318" s="83" t="s">
        <v>190</v>
      </c>
      <c r="D318" s="83" t="s">
        <v>718</v>
      </c>
      <c r="E318" s="84">
        <v>44060</v>
      </c>
      <c r="F318" s="85">
        <v>1306629.3999999999</v>
      </c>
      <c r="G318" s="85">
        <v>114750</v>
      </c>
      <c r="H318" s="85">
        <v>1617520.3</v>
      </c>
      <c r="I318" s="85">
        <v>310890.90000000002</v>
      </c>
      <c r="J318" s="86">
        <v>122</v>
      </c>
      <c r="K318" s="86">
        <v>80</v>
      </c>
      <c r="L318" s="86">
        <v>0</v>
      </c>
      <c r="M318" s="99">
        <f>Table_OTOB_YTD[[#This Row],[CHARGED DAYS]]-Table_OTOB_YTD[[#This Row],[CONTRACT DAYS]]</f>
        <v>-42</v>
      </c>
      <c r="N318" s="87" t="s">
        <v>677</v>
      </c>
      <c r="O318" s="87" t="s">
        <v>137</v>
      </c>
      <c r="P318" s="88">
        <v>43739</v>
      </c>
      <c r="Q31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8" s="84" t="s">
        <v>16</v>
      </c>
      <c r="S318" s="84" t="s">
        <v>16</v>
      </c>
      <c r="T318" s="88" t="s">
        <v>16</v>
      </c>
      <c r="U318" s="88" t="s">
        <v>215</v>
      </c>
      <c r="V318" s="80" t="s">
        <v>117</v>
      </c>
    </row>
    <row r="319" spans="1:22" x14ac:dyDescent="0.35">
      <c r="A319" s="81" t="s">
        <v>52</v>
      </c>
      <c r="B319" s="82" t="s">
        <v>719</v>
      </c>
      <c r="C319" s="83" t="s">
        <v>56</v>
      </c>
      <c r="D319" s="83" t="s">
        <v>720</v>
      </c>
      <c r="E319" s="84">
        <v>44060</v>
      </c>
      <c r="F319" s="85">
        <v>15797806.84</v>
      </c>
      <c r="G319" s="85">
        <v>72464.38</v>
      </c>
      <c r="H319" s="85">
        <v>16470450.890000001</v>
      </c>
      <c r="I319" s="85">
        <v>672644.05</v>
      </c>
      <c r="J319" s="86">
        <v>135</v>
      </c>
      <c r="K319" s="86">
        <v>122</v>
      </c>
      <c r="L319" s="86">
        <v>0</v>
      </c>
      <c r="M319" s="99">
        <f>Table_OTOB_YTD[[#This Row],[CHARGED DAYS]]-Table_OTOB_YTD[[#This Row],[CONTRACT DAYS]]</f>
        <v>-13</v>
      </c>
      <c r="N319" s="87" t="s">
        <v>677</v>
      </c>
      <c r="O319" s="87" t="s">
        <v>137</v>
      </c>
      <c r="P319" s="88">
        <v>43739</v>
      </c>
      <c r="Q31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19" s="84" t="s">
        <v>16</v>
      </c>
      <c r="S319" s="84" t="s">
        <v>16</v>
      </c>
      <c r="T319" s="88" t="s">
        <v>16</v>
      </c>
      <c r="U319" s="88" t="s">
        <v>216</v>
      </c>
      <c r="V319" s="80" t="s">
        <v>117</v>
      </c>
    </row>
    <row r="320" spans="1:22" x14ac:dyDescent="0.35">
      <c r="A320" s="81" t="s">
        <v>52</v>
      </c>
      <c r="B320" s="82" t="s">
        <v>721</v>
      </c>
      <c r="C320" s="83" t="s">
        <v>55</v>
      </c>
      <c r="D320" s="83" t="s">
        <v>54</v>
      </c>
      <c r="E320" s="84">
        <v>44060</v>
      </c>
      <c r="F320" s="85">
        <v>4697952.6500000004</v>
      </c>
      <c r="G320" s="85">
        <v>447000.26</v>
      </c>
      <c r="H320" s="85">
        <v>5483046.6299999999</v>
      </c>
      <c r="I320" s="85">
        <v>785093.98</v>
      </c>
      <c r="J320" s="86">
        <v>304</v>
      </c>
      <c r="K320" s="86">
        <v>289</v>
      </c>
      <c r="L320" s="86">
        <v>0</v>
      </c>
      <c r="M320" s="99">
        <f>Table_OTOB_YTD[[#This Row],[CHARGED DAYS]]-Table_OTOB_YTD[[#This Row],[CONTRACT DAYS]]</f>
        <v>-15</v>
      </c>
      <c r="N320" s="87" t="s">
        <v>677</v>
      </c>
      <c r="O320" s="87" t="s">
        <v>137</v>
      </c>
      <c r="P320" s="88">
        <v>43739</v>
      </c>
      <c r="Q32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0" s="84" t="s">
        <v>16</v>
      </c>
      <c r="S320" s="84" t="s">
        <v>16</v>
      </c>
      <c r="T320" s="88" t="s">
        <v>16</v>
      </c>
      <c r="U320" s="88" t="s">
        <v>215</v>
      </c>
      <c r="V320" s="80" t="s">
        <v>117</v>
      </c>
    </row>
    <row r="321" spans="1:22" x14ac:dyDescent="0.35">
      <c r="A321" s="81" t="s">
        <v>125</v>
      </c>
      <c r="B321" s="82" t="s">
        <v>722</v>
      </c>
      <c r="C321" s="83" t="s">
        <v>167</v>
      </c>
      <c r="D321" s="83" t="s">
        <v>169</v>
      </c>
      <c r="E321" s="84">
        <v>44061</v>
      </c>
      <c r="F321" s="85">
        <v>4256573.99</v>
      </c>
      <c r="G321" s="85">
        <v>106232.68000000001</v>
      </c>
      <c r="H321" s="85">
        <v>4461414.66</v>
      </c>
      <c r="I321" s="85">
        <v>204840.67</v>
      </c>
      <c r="J321" s="86">
        <v>75</v>
      </c>
      <c r="K321" s="86">
        <v>74</v>
      </c>
      <c r="L321" s="86">
        <v>0</v>
      </c>
      <c r="M321" s="99">
        <f>Table_OTOB_YTD[[#This Row],[CHARGED DAYS]]-Table_OTOB_YTD[[#This Row],[CONTRACT DAYS]]</f>
        <v>-1</v>
      </c>
      <c r="N321" s="87" t="s">
        <v>677</v>
      </c>
      <c r="O321" s="87" t="s">
        <v>137</v>
      </c>
      <c r="P321" s="88">
        <v>43739</v>
      </c>
      <c r="Q32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1" s="84" t="s">
        <v>16</v>
      </c>
      <c r="S321" s="84" t="s">
        <v>16</v>
      </c>
      <c r="T321" s="88" t="s">
        <v>16</v>
      </c>
      <c r="U321" s="88" t="s">
        <v>215</v>
      </c>
      <c r="V321" s="80" t="s">
        <v>117</v>
      </c>
    </row>
    <row r="322" spans="1:22" x14ac:dyDescent="0.35">
      <c r="A322" s="81" t="s">
        <v>57</v>
      </c>
      <c r="B322" s="82" t="s">
        <v>723</v>
      </c>
      <c r="C322" s="83" t="s">
        <v>76</v>
      </c>
      <c r="D322" s="83" t="s">
        <v>559</v>
      </c>
      <c r="E322" s="84">
        <v>44061</v>
      </c>
      <c r="F322" s="85">
        <v>388060</v>
      </c>
      <c r="G322" s="85">
        <v>272414.55</v>
      </c>
      <c r="H322" s="85">
        <v>653635.25</v>
      </c>
      <c r="I322" s="85">
        <v>265575.25</v>
      </c>
      <c r="J322" s="86">
        <v>52</v>
      </c>
      <c r="K322" s="86">
        <v>79</v>
      </c>
      <c r="L322" s="86">
        <v>26</v>
      </c>
      <c r="M322" s="99">
        <f>Table_OTOB_YTD[[#This Row],[CHARGED DAYS]]-Table_OTOB_YTD[[#This Row],[CONTRACT DAYS]]</f>
        <v>27</v>
      </c>
      <c r="N322" s="87" t="s">
        <v>677</v>
      </c>
      <c r="O322" s="87" t="s">
        <v>137</v>
      </c>
      <c r="P322" s="88">
        <v>43739</v>
      </c>
      <c r="Q32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2" s="84" t="s">
        <v>16</v>
      </c>
      <c r="S322" s="84" t="s">
        <v>16</v>
      </c>
      <c r="T322" s="88" t="s">
        <v>16</v>
      </c>
      <c r="U322" s="88" t="s">
        <v>215</v>
      </c>
      <c r="V322" s="80" t="s">
        <v>117</v>
      </c>
    </row>
    <row r="323" spans="1:22" x14ac:dyDescent="0.35">
      <c r="A323" s="81" t="s">
        <v>182</v>
      </c>
      <c r="B323" s="82" t="s">
        <v>724</v>
      </c>
      <c r="C323" s="83" t="s">
        <v>182</v>
      </c>
      <c r="D323" s="83" t="s">
        <v>54</v>
      </c>
      <c r="E323" s="84">
        <v>44061</v>
      </c>
      <c r="F323" s="85">
        <v>549261.6</v>
      </c>
      <c r="G323" s="85">
        <v>6309.31</v>
      </c>
      <c r="H323" s="85">
        <v>566055.34</v>
      </c>
      <c r="I323" s="85">
        <v>16793.740000000002</v>
      </c>
      <c r="J323" s="86">
        <v>111</v>
      </c>
      <c r="K323" s="86">
        <v>100</v>
      </c>
      <c r="L323" s="86">
        <v>0</v>
      </c>
      <c r="M323" s="99">
        <f>Table_OTOB_YTD[[#This Row],[CHARGED DAYS]]-Table_OTOB_YTD[[#This Row],[CONTRACT DAYS]]</f>
        <v>-11</v>
      </c>
      <c r="N323" s="87" t="s">
        <v>677</v>
      </c>
      <c r="O323" s="87" t="s">
        <v>137</v>
      </c>
      <c r="P323" s="88">
        <v>43739</v>
      </c>
      <c r="Q32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3" s="84" t="s">
        <v>16</v>
      </c>
      <c r="S323" s="84" t="s">
        <v>16</v>
      </c>
      <c r="T323" s="88" t="s">
        <v>16</v>
      </c>
      <c r="U323" s="88" t="s">
        <v>215</v>
      </c>
      <c r="V323" s="80" t="s">
        <v>117</v>
      </c>
    </row>
    <row r="324" spans="1:22" x14ac:dyDescent="0.35">
      <c r="A324" s="81" t="s">
        <v>33</v>
      </c>
      <c r="B324" s="82" t="s">
        <v>725</v>
      </c>
      <c r="C324" s="83" t="s">
        <v>162</v>
      </c>
      <c r="D324" s="83" t="s">
        <v>77</v>
      </c>
      <c r="E324" s="84">
        <v>44061</v>
      </c>
      <c r="F324" s="85">
        <v>1691104.69</v>
      </c>
      <c r="G324" s="85">
        <v>0</v>
      </c>
      <c r="H324" s="85">
        <v>1641386.43</v>
      </c>
      <c r="I324" s="85">
        <v>-49718.26</v>
      </c>
      <c r="J324" s="86">
        <v>157</v>
      </c>
      <c r="K324" s="86">
        <v>83</v>
      </c>
      <c r="L324" s="86">
        <v>0</v>
      </c>
      <c r="M324" s="99">
        <f>Table_OTOB_YTD[[#This Row],[CHARGED DAYS]]-Table_OTOB_YTD[[#This Row],[CONTRACT DAYS]]</f>
        <v>-74</v>
      </c>
      <c r="N324" s="87" t="s">
        <v>677</v>
      </c>
      <c r="O324" s="87" t="s">
        <v>137</v>
      </c>
      <c r="P324" s="88">
        <v>43739</v>
      </c>
      <c r="Q32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4" s="84" t="s">
        <v>16</v>
      </c>
      <c r="S324" s="84" t="s">
        <v>16</v>
      </c>
      <c r="T324" s="88" t="s">
        <v>16</v>
      </c>
      <c r="U324" s="88" t="s">
        <v>215</v>
      </c>
      <c r="V324" s="80" t="s">
        <v>117</v>
      </c>
    </row>
    <row r="325" spans="1:22" x14ac:dyDescent="0.35">
      <c r="A325" s="81" t="s">
        <v>38</v>
      </c>
      <c r="B325" s="82" t="s">
        <v>726</v>
      </c>
      <c r="C325" s="83" t="s">
        <v>727</v>
      </c>
      <c r="D325" s="83" t="s">
        <v>206</v>
      </c>
      <c r="E325" s="84">
        <v>44061</v>
      </c>
      <c r="F325" s="85">
        <v>7554037.7400000002</v>
      </c>
      <c r="G325" s="85">
        <v>51776.520000000004</v>
      </c>
      <c r="H325" s="85">
        <v>7977860.7999999998</v>
      </c>
      <c r="I325" s="85">
        <v>423823.06</v>
      </c>
      <c r="J325" s="86">
        <v>102</v>
      </c>
      <c r="K325" s="86">
        <v>91</v>
      </c>
      <c r="L325" s="86">
        <v>2</v>
      </c>
      <c r="M325" s="99">
        <f>Table_OTOB_YTD[[#This Row],[CHARGED DAYS]]-Table_OTOB_YTD[[#This Row],[CONTRACT DAYS]]</f>
        <v>-11</v>
      </c>
      <c r="N325" s="87" t="s">
        <v>677</v>
      </c>
      <c r="O325" s="87" t="s">
        <v>137</v>
      </c>
      <c r="P325" s="88">
        <v>43739</v>
      </c>
      <c r="Q32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5" s="84" t="s">
        <v>16</v>
      </c>
      <c r="S325" s="84" t="s">
        <v>16</v>
      </c>
      <c r="T325" s="88" t="s">
        <v>16</v>
      </c>
      <c r="U325" s="88" t="s">
        <v>215</v>
      </c>
      <c r="V325" s="80" t="s">
        <v>117</v>
      </c>
    </row>
    <row r="326" spans="1:22" x14ac:dyDescent="0.35">
      <c r="A326" s="81" t="s">
        <v>49</v>
      </c>
      <c r="B326" s="82" t="s">
        <v>728</v>
      </c>
      <c r="C326" s="83" t="s">
        <v>51</v>
      </c>
      <c r="D326" s="83" t="s">
        <v>54</v>
      </c>
      <c r="E326" s="84">
        <v>44062</v>
      </c>
      <c r="F326" s="85">
        <v>1351369.79</v>
      </c>
      <c r="G326" s="85">
        <v>39818.340000000004</v>
      </c>
      <c r="H326" s="85">
        <v>1383570.06</v>
      </c>
      <c r="I326" s="85">
        <v>32200.27</v>
      </c>
      <c r="J326" s="86">
        <v>90</v>
      </c>
      <c r="K326" s="86">
        <v>76</v>
      </c>
      <c r="L326" s="86">
        <v>0</v>
      </c>
      <c r="M326" s="99">
        <f>Table_OTOB_YTD[[#This Row],[CHARGED DAYS]]-Table_OTOB_YTD[[#This Row],[CONTRACT DAYS]]</f>
        <v>-14</v>
      </c>
      <c r="N326" s="87" t="s">
        <v>677</v>
      </c>
      <c r="O326" s="87" t="s">
        <v>137</v>
      </c>
      <c r="P326" s="88">
        <v>43739</v>
      </c>
      <c r="Q32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6" s="84" t="s">
        <v>16</v>
      </c>
      <c r="S326" s="84" t="s">
        <v>16</v>
      </c>
      <c r="T326" s="88" t="s">
        <v>16</v>
      </c>
      <c r="U326" s="88" t="s">
        <v>215</v>
      </c>
      <c r="V326" s="80" t="s">
        <v>117</v>
      </c>
    </row>
    <row r="327" spans="1:22" x14ac:dyDescent="0.35">
      <c r="A327" s="81" t="s">
        <v>36</v>
      </c>
      <c r="B327" s="82" t="s">
        <v>729</v>
      </c>
      <c r="C327" s="83" t="s">
        <v>223</v>
      </c>
      <c r="D327" s="83" t="s">
        <v>48</v>
      </c>
      <c r="E327" s="84">
        <v>44062</v>
      </c>
      <c r="F327" s="85">
        <v>412715</v>
      </c>
      <c r="G327" s="85">
        <v>4756.8500000000004</v>
      </c>
      <c r="H327" s="85">
        <v>415971.85</v>
      </c>
      <c r="I327" s="85">
        <v>3256.85</v>
      </c>
      <c r="J327" s="86">
        <v>93</v>
      </c>
      <c r="K327" s="86">
        <v>95</v>
      </c>
      <c r="L327" s="86">
        <v>0</v>
      </c>
      <c r="M327" s="99">
        <f>Table_OTOB_YTD[[#This Row],[CHARGED DAYS]]-Table_OTOB_YTD[[#This Row],[CONTRACT DAYS]]</f>
        <v>2</v>
      </c>
      <c r="N327" s="87" t="s">
        <v>677</v>
      </c>
      <c r="O327" s="87" t="s">
        <v>137</v>
      </c>
      <c r="P327" s="88">
        <v>43739</v>
      </c>
      <c r="Q32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7" s="84" t="s">
        <v>16</v>
      </c>
      <c r="S327" s="84" t="s">
        <v>16</v>
      </c>
      <c r="T327" s="88" t="s">
        <v>16</v>
      </c>
      <c r="U327" s="88" t="s">
        <v>215</v>
      </c>
      <c r="V327" s="80" t="s">
        <v>117</v>
      </c>
    </row>
    <row r="328" spans="1:22" x14ac:dyDescent="0.35">
      <c r="A328" s="81" t="s">
        <v>17</v>
      </c>
      <c r="B328" s="82" t="s">
        <v>730</v>
      </c>
      <c r="C328" s="83" t="s">
        <v>220</v>
      </c>
      <c r="D328" s="83" t="s">
        <v>245</v>
      </c>
      <c r="E328" s="84">
        <v>44063</v>
      </c>
      <c r="F328" s="85">
        <v>2402166.15</v>
      </c>
      <c r="G328" s="85">
        <v>27696.45</v>
      </c>
      <c r="H328" s="85">
        <v>2244730.91</v>
      </c>
      <c r="I328" s="85">
        <v>-157435.24</v>
      </c>
      <c r="J328" s="86">
        <v>77</v>
      </c>
      <c r="K328" s="86">
        <v>69</v>
      </c>
      <c r="L328" s="86">
        <v>0</v>
      </c>
      <c r="M328" s="99">
        <f>Table_OTOB_YTD[[#This Row],[CHARGED DAYS]]-Table_OTOB_YTD[[#This Row],[CONTRACT DAYS]]</f>
        <v>-8</v>
      </c>
      <c r="N328" s="87" t="s">
        <v>677</v>
      </c>
      <c r="O328" s="87" t="s">
        <v>137</v>
      </c>
      <c r="P328" s="88">
        <v>43739</v>
      </c>
      <c r="Q32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8" s="84" t="s">
        <v>16</v>
      </c>
      <c r="S328" s="84" t="s">
        <v>16</v>
      </c>
      <c r="T328" s="88" t="s">
        <v>12</v>
      </c>
      <c r="U328" s="88" t="s">
        <v>215</v>
      </c>
      <c r="V328" s="80" t="s">
        <v>117</v>
      </c>
    </row>
    <row r="329" spans="1:22" x14ac:dyDescent="0.35">
      <c r="A329" s="81" t="s">
        <v>43</v>
      </c>
      <c r="B329" s="82" t="s">
        <v>731</v>
      </c>
      <c r="C329" s="83" t="s">
        <v>607</v>
      </c>
      <c r="D329" s="83" t="s">
        <v>121</v>
      </c>
      <c r="E329" s="84">
        <v>44063</v>
      </c>
      <c r="F329" s="85">
        <v>3484144.57</v>
      </c>
      <c r="G329" s="85">
        <v>756514.23</v>
      </c>
      <c r="H329" s="85">
        <v>4302954.03</v>
      </c>
      <c r="I329" s="85">
        <v>818809.46</v>
      </c>
      <c r="J329" s="86">
        <v>199</v>
      </c>
      <c r="K329" s="86">
        <v>320</v>
      </c>
      <c r="L329" s="86">
        <v>122</v>
      </c>
      <c r="M329" s="99">
        <f>Table_OTOB_YTD[[#This Row],[CHARGED DAYS]]-Table_OTOB_YTD[[#This Row],[CONTRACT DAYS]]</f>
        <v>121</v>
      </c>
      <c r="N329" s="87" t="s">
        <v>677</v>
      </c>
      <c r="O329" s="87" t="s">
        <v>137</v>
      </c>
      <c r="P329" s="88">
        <v>43739</v>
      </c>
      <c r="Q32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29" s="84" t="s">
        <v>16</v>
      </c>
      <c r="S329" s="84" t="s">
        <v>16</v>
      </c>
      <c r="T329" s="88" t="s">
        <v>16</v>
      </c>
      <c r="U329" s="88" t="s">
        <v>215</v>
      </c>
      <c r="V329" s="80" t="s">
        <v>117</v>
      </c>
    </row>
    <row r="330" spans="1:22" x14ac:dyDescent="0.35">
      <c r="A330" s="81" t="s">
        <v>52</v>
      </c>
      <c r="B330" s="82" t="s">
        <v>732</v>
      </c>
      <c r="C330" s="83" t="s">
        <v>55</v>
      </c>
      <c r="D330" s="83" t="s">
        <v>213</v>
      </c>
      <c r="E330" s="84">
        <v>44063</v>
      </c>
      <c r="F330" s="85">
        <v>2494814.1800000002</v>
      </c>
      <c r="G330" s="85">
        <v>204396.92</v>
      </c>
      <c r="H330" s="85">
        <v>2794852.06</v>
      </c>
      <c r="I330" s="85">
        <v>300037.88</v>
      </c>
      <c r="J330" s="86">
        <v>41</v>
      </c>
      <c r="K330" s="86">
        <v>50</v>
      </c>
      <c r="L330" s="86">
        <v>11</v>
      </c>
      <c r="M330" s="99">
        <f>Table_OTOB_YTD[[#This Row],[CHARGED DAYS]]-Table_OTOB_YTD[[#This Row],[CONTRACT DAYS]]</f>
        <v>9</v>
      </c>
      <c r="N330" s="87" t="s">
        <v>677</v>
      </c>
      <c r="O330" s="87" t="s">
        <v>137</v>
      </c>
      <c r="P330" s="88">
        <v>43739</v>
      </c>
      <c r="Q33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0" s="84" t="s">
        <v>16</v>
      </c>
      <c r="S330" s="84" t="s">
        <v>16</v>
      </c>
      <c r="T330" s="88" t="s">
        <v>16</v>
      </c>
      <c r="U330" s="88" t="s">
        <v>215</v>
      </c>
      <c r="V330" s="80" t="s">
        <v>117</v>
      </c>
    </row>
    <row r="331" spans="1:22" x14ac:dyDescent="0.35">
      <c r="A331" s="81" t="s">
        <v>24</v>
      </c>
      <c r="B331" s="82" t="s">
        <v>733</v>
      </c>
      <c r="C331" s="83" t="s">
        <v>233</v>
      </c>
      <c r="D331" s="83" t="s">
        <v>60</v>
      </c>
      <c r="E331" s="84">
        <v>44063</v>
      </c>
      <c r="F331" s="85">
        <v>9187964.0399999991</v>
      </c>
      <c r="G331" s="85">
        <v>-603585</v>
      </c>
      <c r="H331" s="85">
        <v>8411574.0700000003</v>
      </c>
      <c r="I331" s="85">
        <v>-776389.97</v>
      </c>
      <c r="J331" s="86">
        <v>168</v>
      </c>
      <c r="K331" s="86">
        <v>175</v>
      </c>
      <c r="L331" s="86">
        <v>6</v>
      </c>
      <c r="M331" s="99">
        <f>Table_OTOB_YTD[[#This Row],[CHARGED DAYS]]-Table_OTOB_YTD[[#This Row],[CONTRACT DAYS]]</f>
        <v>7</v>
      </c>
      <c r="N331" s="87" t="s">
        <v>677</v>
      </c>
      <c r="O331" s="87" t="s">
        <v>137</v>
      </c>
      <c r="P331" s="88">
        <v>43739</v>
      </c>
      <c r="Q33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1" s="84" t="s">
        <v>16</v>
      </c>
      <c r="S331" s="84" t="s">
        <v>16</v>
      </c>
      <c r="T331" s="88" t="s">
        <v>16</v>
      </c>
      <c r="U331" s="88" t="s">
        <v>215</v>
      </c>
      <c r="V331" s="80" t="s">
        <v>117</v>
      </c>
    </row>
    <row r="332" spans="1:22" x14ac:dyDescent="0.35">
      <c r="A332" s="81" t="s">
        <v>43</v>
      </c>
      <c r="B332" s="82" t="s">
        <v>734</v>
      </c>
      <c r="C332" s="83" t="s">
        <v>558</v>
      </c>
      <c r="D332" s="83" t="s">
        <v>237</v>
      </c>
      <c r="E332" s="84">
        <v>44064</v>
      </c>
      <c r="F332" s="85">
        <v>2449573.59</v>
      </c>
      <c r="G332" s="85">
        <v>57892.67</v>
      </c>
      <c r="H332" s="85">
        <v>2571493.27</v>
      </c>
      <c r="I332" s="85">
        <v>121919.67999999999</v>
      </c>
      <c r="J332" s="86">
        <v>204</v>
      </c>
      <c r="K332" s="86">
        <v>237</v>
      </c>
      <c r="L332" s="86">
        <v>4</v>
      </c>
      <c r="M332" s="99">
        <f>Table_OTOB_YTD[[#This Row],[CHARGED DAYS]]-Table_OTOB_YTD[[#This Row],[CONTRACT DAYS]]</f>
        <v>33</v>
      </c>
      <c r="N332" s="87" t="s">
        <v>677</v>
      </c>
      <c r="O332" s="87" t="s">
        <v>137</v>
      </c>
      <c r="P332" s="88">
        <v>43739</v>
      </c>
      <c r="Q33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2" s="84" t="s">
        <v>16</v>
      </c>
      <c r="S332" s="84" t="s">
        <v>16</v>
      </c>
      <c r="T332" s="88" t="s">
        <v>16</v>
      </c>
      <c r="U332" s="88" t="s">
        <v>215</v>
      </c>
      <c r="V332" s="80" t="s">
        <v>117</v>
      </c>
    </row>
    <row r="333" spans="1:22" x14ac:dyDescent="0.35">
      <c r="A333" s="81" t="s">
        <v>72</v>
      </c>
      <c r="B333" s="82" t="s">
        <v>735</v>
      </c>
      <c r="C333" s="83" t="s">
        <v>72</v>
      </c>
      <c r="D333" s="83" t="s">
        <v>18</v>
      </c>
      <c r="E333" s="84">
        <v>44064</v>
      </c>
      <c r="F333" s="85">
        <v>4451653.2</v>
      </c>
      <c r="G333" s="85">
        <v>138150</v>
      </c>
      <c r="H333" s="85">
        <v>5190845.17</v>
      </c>
      <c r="I333" s="85">
        <v>739191.97</v>
      </c>
      <c r="J333" s="86">
        <v>100</v>
      </c>
      <c r="K333" s="86">
        <v>126</v>
      </c>
      <c r="L333" s="86">
        <v>14</v>
      </c>
      <c r="M333" s="99">
        <f>Table_OTOB_YTD[[#This Row],[CHARGED DAYS]]-Table_OTOB_YTD[[#This Row],[CONTRACT DAYS]]</f>
        <v>26</v>
      </c>
      <c r="N333" s="87" t="s">
        <v>677</v>
      </c>
      <c r="O333" s="87" t="s">
        <v>137</v>
      </c>
      <c r="P333" s="88">
        <v>43739</v>
      </c>
      <c r="Q33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3" s="84" t="s">
        <v>16</v>
      </c>
      <c r="S333" s="84" t="s">
        <v>16</v>
      </c>
      <c r="T333" s="88" t="s">
        <v>16</v>
      </c>
      <c r="U333" s="88" t="s">
        <v>215</v>
      </c>
      <c r="V333" s="80" t="s">
        <v>117</v>
      </c>
    </row>
    <row r="334" spans="1:22" x14ac:dyDescent="0.35">
      <c r="A334" s="81" t="s">
        <v>58</v>
      </c>
      <c r="B334" s="82" t="s">
        <v>736</v>
      </c>
      <c r="C334" s="83" t="s">
        <v>139</v>
      </c>
      <c r="D334" s="83" t="s">
        <v>510</v>
      </c>
      <c r="E334" s="84">
        <v>44064</v>
      </c>
      <c r="F334" s="85">
        <v>2279194.21</v>
      </c>
      <c r="G334" s="85">
        <v>0</v>
      </c>
      <c r="H334" s="85">
        <v>2076086.79</v>
      </c>
      <c r="I334" s="85">
        <v>-203107.42</v>
      </c>
      <c r="J334" s="86">
        <v>174</v>
      </c>
      <c r="K334" s="86">
        <v>91</v>
      </c>
      <c r="L334" s="86">
        <v>0</v>
      </c>
      <c r="M334" s="99">
        <f>Table_OTOB_YTD[[#This Row],[CHARGED DAYS]]-Table_OTOB_YTD[[#This Row],[CONTRACT DAYS]]</f>
        <v>-83</v>
      </c>
      <c r="N334" s="87" t="s">
        <v>677</v>
      </c>
      <c r="O334" s="87" t="s">
        <v>137</v>
      </c>
      <c r="P334" s="88">
        <v>43739</v>
      </c>
      <c r="Q33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4" s="84" t="s">
        <v>16</v>
      </c>
      <c r="S334" s="84" t="s">
        <v>16</v>
      </c>
      <c r="T334" s="88" t="s">
        <v>16</v>
      </c>
      <c r="U334" s="88" t="s">
        <v>215</v>
      </c>
      <c r="V334" s="80" t="s">
        <v>117</v>
      </c>
    </row>
    <row r="335" spans="1:22" x14ac:dyDescent="0.35">
      <c r="A335" s="81" t="s">
        <v>58</v>
      </c>
      <c r="B335" s="82" t="s">
        <v>737</v>
      </c>
      <c r="C335" s="83" t="s">
        <v>228</v>
      </c>
      <c r="D335" s="83" t="s">
        <v>18</v>
      </c>
      <c r="E335" s="84">
        <v>44064</v>
      </c>
      <c r="F335" s="85">
        <v>1368036.18</v>
      </c>
      <c r="G335" s="85">
        <v>0</v>
      </c>
      <c r="H335" s="85">
        <v>1238814</v>
      </c>
      <c r="I335" s="85">
        <v>-129222.18</v>
      </c>
      <c r="J335" s="86">
        <v>118</v>
      </c>
      <c r="K335" s="86">
        <v>150</v>
      </c>
      <c r="L335" s="86">
        <v>0</v>
      </c>
      <c r="M335" s="99">
        <f>Table_OTOB_YTD[[#This Row],[CHARGED DAYS]]-Table_OTOB_YTD[[#This Row],[CONTRACT DAYS]]</f>
        <v>32</v>
      </c>
      <c r="N335" s="87" t="s">
        <v>677</v>
      </c>
      <c r="O335" s="87" t="s">
        <v>137</v>
      </c>
      <c r="P335" s="88">
        <v>43739</v>
      </c>
      <c r="Q33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5" s="84" t="s">
        <v>16</v>
      </c>
      <c r="S335" s="84" t="s">
        <v>16</v>
      </c>
      <c r="T335" s="88" t="s">
        <v>16</v>
      </c>
      <c r="U335" s="88" t="s">
        <v>215</v>
      </c>
      <c r="V335" s="80" t="s">
        <v>117</v>
      </c>
    </row>
    <row r="336" spans="1:22" x14ac:dyDescent="0.35">
      <c r="A336" s="81" t="s">
        <v>24</v>
      </c>
      <c r="B336" s="82" t="s">
        <v>738</v>
      </c>
      <c r="C336" s="83" t="s">
        <v>37</v>
      </c>
      <c r="D336" s="83" t="s">
        <v>559</v>
      </c>
      <c r="E336" s="84">
        <v>44064</v>
      </c>
      <c r="F336" s="85">
        <v>7287694.4800000004</v>
      </c>
      <c r="G336" s="85">
        <v>-154328.57</v>
      </c>
      <c r="H336" s="85">
        <v>7135381.0800000001</v>
      </c>
      <c r="I336" s="85">
        <v>-152313.4</v>
      </c>
      <c r="J336" s="86">
        <v>276</v>
      </c>
      <c r="K336" s="86">
        <v>308</v>
      </c>
      <c r="L336" s="86">
        <v>12</v>
      </c>
      <c r="M336" s="99">
        <f>Table_OTOB_YTD[[#This Row],[CHARGED DAYS]]-Table_OTOB_YTD[[#This Row],[CONTRACT DAYS]]</f>
        <v>32</v>
      </c>
      <c r="N336" s="87" t="s">
        <v>677</v>
      </c>
      <c r="O336" s="87" t="s">
        <v>137</v>
      </c>
      <c r="P336" s="88">
        <v>43739</v>
      </c>
      <c r="Q33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6" s="84" t="s">
        <v>16</v>
      </c>
      <c r="S336" s="84" t="s">
        <v>16</v>
      </c>
      <c r="T336" s="88" t="s">
        <v>16</v>
      </c>
      <c r="U336" s="88" t="s">
        <v>215</v>
      </c>
      <c r="V336" s="80" t="s">
        <v>117</v>
      </c>
    </row>
    <row r="337" spans="1:22" x14ac:dyDescent="0.35">
      <c r="A337" s="81" t="s">
        <v>182</v>
      </c>
      <c r="B337" s="82" t="s">
        <v>739</v>
      </c>
      <c r="C337" s="83" t="s">
        <v>182</v>
      </c>
      <c r="D337" s="83" t="s">
        <v>54</v>
      </c>
      <c r="E337" s="84">
        <v>44066</v>
      </c>
      <c r="F337" s="85">
        <v>12915901.720000001</v>
      </c>
      <c r="G337" s="85">
        <v>214336.31</v>
      </c>
      <c r="H337" s="85">
        <v>13093177.4</v>
      </c>
      <c r="I337" s="85">
        <v>177275.68</v>
      </c>
      <c r="J337" s="86">
        <v>271</v>
      </c>
      <c r="K337" s="86">
        <v>352</v>
      </c>
      <c r="L337" s="86">
        <v>59</v>
      </c>
      <c r="M337" s="99">
        <f>Table_OTOB_YTD[[#This Row],[CHARGED DAYS]]-Table_OTOB_YTD[[#This Row],[CONTRACT DAYS]]</f>
        <v>81</v>
      </c>
      <c r="N337" s="87" t="s">
        <v>677</v>
      </c>
      <c r="O337" s="87" t="s">
        <v>137</v>
      </c>
      <c r="P337" s="88">
        <v>43739</v>
      </c>
      <c r="Q33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7" s="84" t="s">
        <v>16</v>
      </c>
      <c r="S337" s="84" t="s">
        <v>16</v>
      </c>
      <c r="T337" s="88" t="s">
        <v>16</v>
      </c>
      <c r="U337" s="88" t="s">
        <v>215</v>
      </c>
      <c r="V337" s="80" t="s">
        <v>117</v>
      </c>
    </row>
    <row r="338" spans="1:22" x14ac:dyDescent="0.35">
      <c r="A338" s="81" t="s">
        <v>13</v>
      </c>
      <c r="B338" s="82" t="s">
        <v>740</v>
      </c>
      <c r="C338" s="83" t="s">
        <v>70</v>
      </c>
      <c r="D338" s="83" t="s">
        <v>204</v>
      </c>
      <c r="E338" s="84">
        <v>44067</v>
      </c>
      <c r="F338" s="85">
        <v>1549780.63</v>
      </c>
      <c r="G338" s="85">
        <v>0</v>
      </c>
      <c r="H338" s="85">
        <v>1557124.17</v>
      </c>
      <c r="I338" s="85">
        <v>7343.54</v>
      </c>
      <c r="J338" s="86">
        <v>60</v>
      </c>
      <c r="K338" s="86">
        <v>21</v>
      </c>
      <c r="L338" s="86">
        <v>0</v>
      </c>
      <c r="M338" s="99">
        <f>Table_OTOB_YTD[[#This Row],[CHARGED DAYS]]-Table_OTOB_YTD[[#This Row],[CONTRACT DAYS]]</f>
        <v>-39</v>
      </c>
      <c r="N338" s="87" t="s">
        <v>677</v>
      </c>
      <c r="O338" s="87" t="s">
        <v>137</v>
      </c>
      <c r="P338" s="88">
        <v>43739</v>
      </c>
      <c r="Q33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8" s="84" t="s">
        <v>16</v>
      </c>
      <c r="S338" s="84" t="s">
        <v>16</v>
      </c>
      <c r="T338" s="88" t="s">
        <v>12</v>
      </c>
      <c r="U338" s="88" t="s">
        <v>215</v>
      </c>
      <c r="V338" s="80" t="s">
        <v>117</v>
      </c>
    </row>
    <row r="339" spans="1:22" x14ac:dyDescent="0.35">
      <c r="A339" s="81" t="s">
        <v>26</v>
      </c>
      <c r="B339" s="82" t="s">
        <v>741</v>
      </c>
      <c r="C339" s="83" t="s">
        <v>178</v>
      </c>
      <c r="D339" s="83" t="s">
        <v>82</v>
      </c>
      <c r="E339" s="84">
        <v>44067</v>
      </c>
      <c r="F339" s="85">
        <v>5260480.17</v>
      </c>
      <c r="G339" s="85">
        <v>491215.64</v>
      </c>
      <c r="H339" s="85">
        <v>5270271.03</v>
      </c>
      <c r="I339" s="85">
        <v>-103324.27</v>
      </c>
      <c r="J339" s="86">
        <v>208</v>
      </c>
      <c r="K339" s="86">
        <v>325</v>
      </c>
      <c r="L339" s="86">
        <v>117</v>
      </c>
      <c r="M339" s="99">
        <f>Table_OTOB_YTD[[#This Row],[CHARGED DAYS]]-Table_OTOB_YTD[[#This Row],[CONTRACT DAYS]]</f>
        <v>117</v>
      </c>
      <c r="N339" s="87" t="s">
        <v>677</v>
      </c>
      <c r="O339" s="87" t="s">
        <v>137</v>
      </c>
      <c r="P339" s="88">
        <v>43739</v>
      </c>
      <c r="Q33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39" s="84" t="s">
        <v>16</v>
      </c>
      <c r="S339" s="84" t="s">
        <v>16</v>
      </c>
      <c r="T339" s="88" t="s">
        <v>16</v>
      </c>
      <c r="U339" s="88" t="s">
        <v>215</v>
      </c>
      <c r="V339" s="80" t="s">
        <v>117</v>
      </c>
    </row>
    <row r="340" spans="1:22" x14ac:dyDescent="0.35">
      <c r="A340" s="81" t="s">
        <v>26</v>
      </c>
      <c r="B340" s="82" t="s">
        <v>742</v>
      </c>
      <c r="C340" s="83" t="s">
        <v>26</v>
      </c>
      <c r="D340" s="83" t="s">
        <v>151</v>
      </c>
      <c r="E340" s="84">
        <v>44067</v>
      </c>
      <c r="F340" s="85">
        <v>3063097.8</v>
      </c>
      <c r="G340" s="85">
        <v>46087.74</v>
      </c>
      <c r="H340" s="85">
        <v>2947339.22</v>
      </c>
      <c r="I340" s="85">
        <v>-115758.58</v>
      </c>
      <c r="J340" s="86">
        <v>103</v>
      </c>
      <c r="K340" s="86">
        <v>103</v>
      </c>
      <c r="L340" s="86">
        <v>0</v>
      </c>
      <c r="M340" s="99">
        <f>Table_OTOB_YTD[[#This Row],[CHARGED DAYS]]-Table_OTOB_YTD[[#This Row],[CONTRACT DAYS]]</f>
        <v>0</v>
      </c>
      <c r="N340" s="87" t="s">
        <v>677</v>
      </c>
      <c r="O340" s="87" t="s">
        <v>137</v>
      </c>
      <c r="P340" s="88">
        <v>43739</v>
      </c>
      <c r="Q34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0" s="84" t="s">
        <v>16</v>
      </c>
      <c r="S340" s="84" t="s">
        <v>16</v>
      </c>
      <c r="T340" s="88" t="s">
        <v>16</v>
      </c>
      <c r="U340" s="88" t="s">
        <v>215</v>
      </c>
      <c r="V340" s="80" t="s">
        <v>117</v>
      </c>
    </row>
    <row r="341" spans="1:22" x14ac:dyDescent="0.35">
      <c r="A341" s="81" t="s">
        <v>26</v>
      </c>
      <c r="B341" s="82" t="s">
        <v>743</v>
      </c>
      <c r="C341" s="83" t="s">
        <v>47</v>
      </c>
      <c r="D341" s="83" t="s">
        <v>744</v>
      </c>
      <c r="E341" s="84">
        <v>44067</v>
      </c>
      <c r="F341" s="85">
        <v>746680.66</v>
      </c>
      <c r="G341" s="85">
        <v>1759.99</v>
      </c>
      <c r="H341" s="85">
        <v>743930.65</v>
      </c>
      <c r="I341" s="85">
        <v>-2750.01</v>
      </c>
      <c r="J341" s="86">
        <v>109</v>
      </c>
      <c r="K341" s="86">
        <v>109</v>
      </c>
      <c r="L341" s="86">
        <v>0</v>
      </c>
      <c r="M341" s="99">
        <f>Table_OTOB_YTD[[#This Row],[CHARGED DAYS]]-Table_OTOB_YTD[[#This Row],[CONTRACT DAYS]]</f>
        <v>0</v>
      </c>
      <c r="N341" s="87" t="s">
        <v>677</v>
      </c>
      <c r="O341" s="87" t="s">
        <v>137</v>
      </c>
      <c r="P341" s="88">
        <v>43739</v>
      </c>
      <c r="Q34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1" s="84" t="s">
        <v>16</v>
      </c>
      <c r="S341" s="84" t="s">
        <v>16</v>
      </c>
      <c r="T341" s="88" t="s">
        <v>16</v>
      </c>
      <c r="U341" s="88" t="s">
        <v>215</v>
      </c>
      <c r="V341" s="80" t="s">
        <v>117</v>
      </c>
    </row>
    <row r="342" spans="1:22" x14ac:dyDescent="0.35">
      <c r="A342" s="81" t="s">
        <v>49</v>
      </c>
      <c r="B342" s="82" t="s">
        <v>745</v>
      </c>
      <c r="C342" s="83" t="s">
        <v>171</v>
      </c>
      <c r="D342" s="83" t="s">
        <v>648</v>
      </c>
      <c r="E342" s="84">
        <v>44067</v>
      </c>
      <c r="F342" s="85">
        <v>433600.5</v>
      </c>
      <c r="G342" s="85">
        <v>389953.51</v>
      </c>
      <c r="H342" s="85">
        <v>842144.12</v>
      </c>
      <c r="I342" s="85">
        <v>408543.62</v>
      </c>
      <c r="J342" s="86">
        <v>55</v>
      </c>
      <c r="K342" s="86">
        <v>34</v>
      </c>
      <c r="L342" s="86">
        <v>0</v>
      </c>
      <c r="M342" s="99">
        <f>Table_OTOB_YTD[[#This Row],[CHARGED DAYS]]-Table_OTOB_YTD[[#This Row],[CONTRACT DAYS]]</f>
        <v>-21</v>
      </c>
      <c r="N342" s="87" t="s">
        <v>677</v>
      </c>
      <c r="O342" s="87" t="s">
        <v>137</v>
      </c>
      <c r="P342" s="88">
        <v>43739</v>
      </c>
      <c r="Q34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2" s="84" t="s">
        <v>16</v>
      </c>
      <c r="S342" s="84" t="s">
        <v>16</v>
      </c>
      <c r="T342" s="88" t="s">
        <v>16</v>
      </c>
      <c r="U342" s="88" t="s">
        <v>215</v>
      </c>
      <c r="V342" s="80" t="s">
        <v>117</v>
      </c>
    </row>
    <row r="343" spans="1:22" x14ac:dyDescent="0.35">
      <c r="A343" s="81" t="s">
        <v>31</v>
      </c>
      <c r="B343" s="82" t="s">
        <v>746</v>
      </c>
      <c r="C343" s="83" t="s">
        <v>191</v>
      </c>
      <c r="D343" s="83" t="s">
        <v>227</v>
      </c>
      <c r="E343" s="84">
        <v>44067</v>
      </c>
      <c r="F343" s="85">
        <v>1940981.26</v>
      </c>
      <c r="G343" s="85">
        <v>51608.93</v>
      </c>
      <c r="H343" s="85">
        <v>1934938.16</v>
      </c>
      <c r="I343" s="85">
        <v>-6043.1</v>
      </c>
      <c r="J343" s="86">
        <v>80</v>
      </c>
      <c r="K343" s="86">
        <v>74</v>
      </c>
      <c r="L343" s="86">
        <v>0</v>
      </c>
      <c r="M343" s="99">
        <f>Table_OTOB_YTD[[#This Row],[CHARGED DAYS]]-Table_OTOB_YTD[[#This Row],[CONTRACT DAYS]]</f>
        <v>-6</v>
      </c>
      <c r="N343" s="87" t="s">
        <v>677</v>
      </c>
      <c r="O343" s="87" t="s">
        <v>137</v>
      </c>
      <c r="P343" s="88">
        <v>43739</v>
      </c>
      <c r="Q34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3" s="84" t="s">
        <v>16</v>
      </c>
      <c r="S343" s="84" t="s">
        <v>16</v>
      </c>
      <c r="T343" s="88" t="s">
        <v>16</v>
      </c>
      <c r="U343" s="88" t="s">
        <v>215</v>
      </c>
      <c r="V343" s="80" t="s">
        <v>117</v>
      </c>
    </row>
    <row r="344" spans="1:22" x14ac:dyDescent="0.35">
      <c r="A344" s="81" t="s">
        <v>31</v>
      </c>
      <c r="B344" s="82" t="s">
        <v>747</v>
      </c>
      <c r="C344" s="83" t="s">
        <v>197</v>
      </c>
      <c r="D344" s="83" t="s">
        <v>748</v>
      </c>
      <c r="E344" s="84">
        <v>44067</v>
      </c>
      <c r="F344" s="85">
        <v>1518305.71</v>
      </c>
      <c r="G344" s="85">
        <v>-64847.6</v>
      </c>
      <c r="H344" s="85">
        <v>1422084.2</v>
      </c>
      <c r="I344" s="85">
        <v>-96221.51</v>
      </c>
      <c r="J344" s="86">
        <v>108</v>
      </c>
      <c r="K344" s="86">
        <v>107</v>
      </c>
      <c r="L344" s="86">
        <v>0</v>
      </c>
      <c r="M344" s="99">
        <f>Table_OTOB_YTD[[#This Row],[CHARGED DAYS]]-Table_OTOB_YTD[[#This Row],[CONTRACT DAYS]]</f>
        <v>-1</v>
      </c>
      <c r="N344" s="87" t="s">
        <v>677</v>
      </c>
      <c r="O344" s="87" t="s">
        <v>137</v>
      </c>
      <c r="P344" s="88">
        <v>43739</v>
      </c>
      <c r="Q34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4" s="84" t="s">
        <v>16</v>
      </c>
      <c r="S344" s="84" t="s">
        <v>16</v>
      </c>
      <c r="T344" s="88" t="s">
        <v>16</v>
      </c>
      <c r="U344" s="88" t="s">
        <v>215</v>
      </c>
      <c r="V344" s="80" t="s">
        <v>117</v>
      </c>
    </row>
    <row r="345" spans="1:22" x14ac:dyDescent="0.35">
      <c r="A345" s="81" t="s">
        <v>57</v>
      </c>
      <c r="B345" s="82" t="s">
        <v>749</v>
      </c>
      <c r="C345" s="83" t="s">
        <v>196</v>
      </c>
      <c r="D345" s="83" t="s">
        <v>750</v>
      </c>
      <c r="E345" s="84">
        <v>44068</v>
      </c>
      <c r="F345" s="85">
        <v>1428673.97</v>
      </c>
      <c r="G345" s="85">
        <v>322207.18</v>
      </c>
      <c r="H345" s="85">
        <v>1761687.84</v>
      </c>
      <c r="I345" s="85">
        <v>333013.87</v>
      </c>
      <c r="J345" s="86">
        <v>87</v>
      </c>
      <c r="K345" s="86">
        <v>129</v>
      </c>
      <c r="L345" s="86">
        <v>42</v>
      </c>
      <c r="M345" s="99">
        <f>Table_OTOB_YTD[[#This Row],[CHARGED DAYS]]-Table_OTOB_YTD[[#This Row],[CONTRACT DAYS]]</f>
        <v>42</v>
      </c>
      <c r="N345" s="87" t="s">
        <v>677</v>
      </c>
      <c r="O345" s="87" t="s">
        <v>137</v>
      </c>
      <c r="P345" s="88">
        <v>43739</v>
      </c>
      <c r="Q34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5" s="84" t="s">
        <v>16</v>
      </c>
      <c r="S345" s="84" t="s">
        <v>16</v>
      </c>
      <c r="T345" s="88" t="s">
        <v>16</v>
      </c>
      <c r="U345" s="88" t="s">
        <v>215</v>
      </c>
      <c r="V345" s="80" t="s">
        <v>117</v>
      </c>
    </row>
    <row r="346" spans="1:22" x14ac:dyDescent="0.35">
      <c r="A346" s="81" t="s">
        <v>29</v>
      </c>
      <c r="B346" s="82" t="s">
        <v>751</v>
      </c>
      <c r="C346" s="83" t="s">
        <v>247</v>
      </c>
      <c r="D346" s="83" t="s">
        <v>752</v>
      </c>
      <c r="E346" s="84">
        <v>44068</v>
      </c>
      <c r="F346" s="85">
        <v>19912126.649999999</v>
      </c>
      <c r="G346" s="85">
        <v>2616806.0099999998</v>
      </c>
      <c r="H346" s="85">
        <v>23922411.719999999</v>
      </c>
      <c r="I346" s="85">
        <v>4010285.07</v>
      </c>
      <c r="J346" s="86">
        <v>400</v>
      </c>
      <c r="K346" s="86">
        <v>621</v>
      </c>
      <c r="L346" s="86">
        <v>221</v>
      </c>
      <c r="M346" s="99">
        <f>Table_OTOB_YTD[[#This Row],[CHARGED DAYS]]-Table_OTOB_YTD[[#This Row],[CONTRACT DAYS]]</f>
        <v>221</v>
      </c>
      <c r="N346" s="87" t="s">
        <v>677</v>
      </c>
      <c r="O346" s="87" t="s">
        <v>137</v>
      </c>
      <c r="P346" s="88">
        <v>43739</v>
      </c>
      <c r="Q346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6" s="84" t="s">
        <v>16</v>
      </c>
      <c r="S346" s="84" t="s">
        <v>16</v>
      </c>
      <c r="T346" s="88" t="s">
        <v>16</v>
      </c>
      <c r="U346" s="88" t="s">
        <v>216</v>
      </c>
      <c r="V346" s="80" t="s">
        <v>117</v>
      </c>
    </row>
    <row r="347" spans="1:22" x14ac:dyDescent="0.35">
      <c r="A347" s="81" t="s">
        <v>26</v>
      </c>
      <c r="B347" s="82" t="s">
        <v>753</v>
      </c>
      <c r="C347" s="83" t="s">
        <v>26</v>
      </c>
      <c r="D347" s="83" t="s">
        <v>160</v>
      </c>
      <c r="E347" s="84">
        <v>44068</v>
      </c>
      <c r="F347" s="85">
        <v>1750000</v>
      </c>
      <c r="G347" s="85">
        <v>273287.98</v>
      </c>
      <c r="H347" s="85">
        <v>2061463.95</v>
      </c>
      <c r="I347" s="85">
        <v>311463.95</v>
      </c>
      <c r="J347" s="86">
        <v>253</v>
      </c>
      <c r="K347" s="86">
        <v>231</v>
      </c>
      <c r="L347" s="86">
        <v>0</v>
      </c>
      <c r="M347" s="99">
        <f>Table_OTOB_YTD[[#This Row],[CHARGED DAYS]]-Table_OTOB_YTD[[#This Row],[CONTRACT DAYS]]</f>
        <v>-22</v>
      </c>
      <c r="N347" s="87" t="s">
        <v>677</v>
      </c>
      <c r="O347" s="87" t="s">
        <v>137</v>
      </c>
      <c r="P347" s="88">
        <v>43739</v>
      </c>
      <c r="Q347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7" s="84" t="s">
        <v>16</v>
      </c>
      <c r="S347" s="84" t="s">
        <v>16</v>
      </c>
      <c r="T347" s="88" t="s">
        <v>16</v>
      </c>
      <c r="U347" s="88" t="s">
        <v>215</v>
      </c>
      <c r="V347" s="80" t="s">
        <v>117</v>
      </c>
    </row>
    <row r="348" spans="1:22" x14ac:dyDescent="0.35">
      <c r="A348" s="81" t="s">
        <v>26</v>
      </c>
      <c r="B348" s="82" t="s">
        <v>754</v>
      </c>
      <c r="C348" s="83" t="s">
        <v>178</v>
      </c>
      <c r="D348" s="83" t="s">
        <v>42</v>
      </c>
      <c r="E348" s="84">
        <v>44068</v>
      </c>
      <c r="F348" s="85">
        <v>20106927.489999998</v>
      </c>
      <c r="G348" s="85">
        <v>645339.19000000006</v>
      </c>
      <c r="H348" s="85">
        <v>21044315.68</v>
      </c>
      <c r="I348" s="85">
        <v>937388.19</v>
      </c>
      <c r="J348" s="86">
        <v>416</v>
      </c>
      <c r="K348" s="86">
        <v>416</v>
      </c>
      <c r="L348" s="86">
        <v>0</v>
      </c>
      <c r="M348" s="99">
        <f>Table_OTOB_YTD[[#This Row],[CHARGED DAYS]]-Table_OTOB_YTD[[#This Row],[CONTRACT DAYS]]</f>
        <v>0</v>
      </c>
      <c r="N348" s="87" t="s">
        <v>677</v>
      </c>
      <c r="O348" s="87" t="s">
        <v>137</v>
      </c>
      <c r="P348" s="88">
        <v>43739</v>
      </c>
      <c r="Q348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8" s="84" t="s">
        <v>16</v>
      </c>
      <c r="S348" s="84" t="s">
        <v>12</v>
      </c>
      <c r="T348" s="88" t="s">
        <v>16</v>
      </c>
      <c r="U348" s="88" t="s">
        <v>216</v>
      </c>
      <c r="V348" s="80" t="s">
        <v>117</v>
      </c>
    </row>
    <row r="349" spans="1:22" x14ac:dyDescent="0.35">
      <c r="A349" s="81" t="s">
        <v>28</v>
      </c>
      <c r="B349" s="82" t="s">
        <v>755</v>
      </c>
      <c r="C349" s="83" t="s">
        <v>75</v>
      </c>
      <c r="D349" s="83" t="s">
        <v>756</v>
      </c>
      <c r="E349" s="84">
        <v>44068</v>
      </c>
      <c r="F349" s="85">
        <v>2474193.46</v>
      </c>
      <c r="G349" s="85">
        <v>15908.98</v>
      </c>
      <c r="H349" s="85">
        <v>2509606.73</v>
      </c>
      <c r="I349" s="85">
        <v>35413.269999999997</v>
      </c>
      <c r="J349" s="86">
        <v>86</v>
      </c>
      <c r="K349" s="86">
        <v>102</v>
      </c>
      <c r="L349" s="86">
        <v>16</v>
      </c>
      <c r="M349" s="99">
        <f>Table_OTOB_YTD[[#This Row],[CHARGED DAYS]]-Table_OTOB_YTD[[#This Row],[CONTRACT DAYS]]</f>
        <v>16</v>
      </c>
      <c r="N349" s="87" t="s">
        <v>677</v>
      </c>
      <c r="O349" s="87" t="s">
        <v>137</v>
      </c>
      <c r="P349" s="88">
        <v>43739</v>
      </c>
      <c r="Q349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49" s="84" t="s">
        <v>16</v>
      </c>
      <c r="S349" s="84" t="s">
        <v>16</v>
      </c>
      <c r="T349" s="88" t="s">
        <v>12</v>
      </c>
      <c r="U349" s="88" t="s">
        <v>215</v>
      </c>
      <c r="V349" s="80" t="s">
        <v>117</v>
      </c>
    </row>
    <row r="350" spans="1:22" x14ac:dyDescent="0.35">
      <c r="A350" s="81" t="s">
        <v>72</v>
      </c>
      <c r="B350" s="82" t="s">
        <v>757</v>
      </c>
      <c r="C350" s="83" t="s">
        <v>72</v>
      </c>
      <c r="D350" s="83" t="s">
        <v>18</v>
      </c>
      <c r="E350" s="84">
        <v>44068</v>
      </c>
      <c r="F350" s="85">
        <v>1274328.5</v>
      </c>
      <c r="G350" s="85">
        <v>0</v>
      </c>
      <c r="H350" s="85">
        <v>1245447.4099999999</v>
      </c>
      <c r="I350" s="85">
        <v>-28881.09</v>
      </c>
      <c r="J350" s="86">
        <v>182</v>
      </c>
      <c r="K350" s="86">
        <v>63</v>
      </c>
      <c r="L350" s="86">
        <v>0</v>
      </c>
      <c r="M350" s="99">
        <f>Table_OTOB_YTD[[#This Row],[CHARGED DAYS]]-Table_OTOB_YTD[[#This Row],[CONTRACT DAYS]]</f>
        <v>-119</v>
      </c>
      <c r="N350" s="87" t="s">
        <v>677</v>
      </c>
      <c r="O350" s="87" t="s">
        <v>137</v>
      </c>
      <c r="P350" s="88">
        <v>43739</v>
      </c>
      <c r="Q350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0" s="84" t="s">
        <v>16</v>
      </c>
      <c r="S350" s="84" t="s">
        <v>16</v>
      </c>
      <c r="T350" s="88" t="s">
        <v>16</v>
      </c>
      <c r="U350" s="88" t="s">
        <v>215</v>
      </c>
      <c r="V350" s="80" t="s">
        <v>117</v>
      </c>
    </row>
    <row r="351" spans="1:22" x14ac:dyDescent="0.35">
      <c r="A351" s="81" t="s">
        <v>58</v>
      </c>
      <c r="B351" s="82" t="s">
        <v>758</v>
      </c>
      <c r="C351" s="83" t="s">
        <v>49</v>
      </c>
      <c r="D351" s="83" t="s">
        <v>241</v>
      </c>
      <c r="E351" s="84">
        <v>44068</v>
      </c>
      <c r="F351" s="85">
        <v>1388285.9</v>
      </c>
      <c r="G351" s="85">
        <v>-381613.71</v>
      </c>
      <c r="H351" s="85">
        <v>918977.73</v>
      </c>
      <c r="I351" s="85">
        <v>-469308.17</v>
      </c>
      <c r="J351" s="86">
        <v>144</v>
      </c>
      <c r="K351" s="86">
        <v>48</v>
      </c>
      <c r="L351" s="86">
        <v>-95</v>
      </c>
      <c r="M351" s="99">
        <f>Table_OTOB_YTD[[#This Row],[CHARGED DAYS]]-Table_OTOB_YTD[[#This Row],[CONTRACT DAYS]]</f>
        <v>-96</v>
      </c>
      <c r="N351" s="87" t="s">
        <v>677</v>
      </c>
      <c r="O351" s="87" t="s">
        <v>137</v>
      </c>
      <c r="P351" s="88">
        <v>43739</v>
      </c>
      <c r="Q351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1" s="84" t="s">
        <v>16</v>
      </c>
      <c r="S351" s="84" t="s">
        <v>16</v>
      </c>
      <c r="T351" s="88" t="s">
        <v>16</v>
      </c>
      <c r="U351" s="88" t="s">
        <v>215</v>
      </c>
      <c r="V351" s="80" t="s">
        <v>117</v>
      </c>
    </row>
    <row r="352" spans="1:22" x14ac:dyDescent="0.35">
      <c r="A352" s="81" t="s">
        <v>31</v>
      </c>
      <c r="B352" s="82" t="s">
        <v>759</v>
      </c>
      <c r="C352" s="83" t="s">
        <v>197</v>
      </c>
      <c r="D352" s="83" t="s">
        <v>760</v>
      </c>
      <c r="E352" s="84">
        <v>44068</v>
      </c>
      <c r="F352" s="85">
        <v>5773806.79</v>
      </c>
      <c r="G352" s="85">
        <v>1052001.8700000001</v>
      </c>
      <c r="H352" s="85">
        <v>6893473.8899999997</v>
      </c>
      <c r="I352" s="85">
        <v>1119667.1000000001</v>
      </c>
      <c r="J352" s="86">
        <v>101</v>
      </c>
      <c r="K352" s="86">
        <v>114</v>
      </c>
      <c r="L352" s="86">
        <v>23</v>
      </c>
      <c r="M352" s="99">
        <f>Table_OTOB_YTD[[#This Row],[CHARGED DAYS]]-Table_OTOB_YTD[[#This Row],[CONTRACT DAYS]]</f>
        <v>13</v>
      </c>
      <c r="N352" s="87" t="s">
        <v>677</v>
      </c>
      <c r="O352" s="87" t="s">
        <v>137</v>
      </c>
      <c r="P352" s="88">
        <v>43739</v>
      </c>
      <c r="Q352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2" s="84" t="s">
        <v>16</v>
      </c>
      <c r="S352" s="84" t="s">
        <v>16</v>
      </c>
      <c r="T352" s="88" t="s">
        <v>16</v>
      </c>
      <c r="U352" s="88" t="s">
        <v>215</v>
      </c>
      <c r="V352" s="80" t="s">
        <v>117</v>
      </c>
    </row>
    <row r="353" spans="1:22" x14ac:dyDescent="0.35">
      <c r="A353" s="81" t="s">
        <v>154</v>
      </c>
      <c r="B353" s="82" t="s">
        <v>761</v>
      </c>
      <c r="C353" s="83" t="s">
        <v>198</v>
      </c>
      <c r="D353" s="83" t="s">
        <v>199</v>
      </c>
      <c r="E353" s="84">
        <v>44069</v>
      </c>
      <c r="F353" s="85">
        <v>16196034.369999999</v>
      </c>
      <c r="G353" s="85">
        <v>126493.94</v>
      </c>
      <c r="H353" s="85">
        <v>16950422.239999998</v>
      </c>
      <c r="I353" s="85">
        <v>754387.87</v>
      </c>
      <c r="J353" s="86">
        <v>162</v>
      </c>
      <c r="K353" s="86">
        <v>152</v>
      </c>
      <c r="L353" s="86">
        <v>26</v>
      </c>
      <c r="M353" s="99">
        <f>Table_OTOB_YTD[[#This Row],[CHARGED DAYS]]-Table_OTOB_YTD[[#This Row],[CONTRACT DAYS]]</f>
        <v>-10</v>
      </c>
      <c r="N353" s="87" t="s">
        <v>677</v>
      </c>
      <c r="O353" s="87" t="s">
        <v>137</v>
      </c>
      <c r="P353" s="88">
        <v>43739</v>
      </c>
      <c r="Q353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3" s="84" t="s">
        <v>16</v>
      </c>
      <c r="S353" s="84" t="s">
        <v>16</v>
      </c>
      <c r="T353" s="88" t="s">
        <v>16</v>
      </c>
      <c r="U353" s="88" t="s">
        <v>216</v>
      </c>
      <c r="V353" s="80" t="s">
        <v>117</v>
      </c>
    </row>
    <row r="354" spans="1:22" x14ac:dyDescent="0.35">
      <c r="A354" s="81" t="s">
        <v>24</v>
      </c>
      <c r="B354" s="82" t="s">
        <v>762</v>
      </c>
      <c r="C354" s="83" t="s">
        <v>183</v>
      </c>
      <c r="D354" s="83" t="s">
        <v>20</v>
      </c>
      <c r="E354" s="84">
        <v>44069</v>
      </c>
      <c r="F354" s="85">
        <v>887643.5</v>
      </c>
      <c r="G354" s="85">
        <v>0</v>
      </c>
      <c r="H354" s="85">
        <v>870361.5</v>
      </c>
      <c r="I354" s="85">
        <v>-17282</v>
      </c>
      <c r="J354" s="86">
        <v>210</v>
      </c>
      <c r="K354" s="86">
        <v>145</v>
      </c>
      <c r="L354" s="86">
        <v>0</v>
      </c>
      <c r="M354" s="99">
        <f>Table_OTOB_YTD[[#This Row],[CHARGED DAYS]]-Table_OTOB_YTD[[#This Row],[CONTRACT DAYS]]</f>
        <v>-65</v>
      </c>
      <c r="N354" s="87" t="s">
        <v>677</v>
      </c>
      <c r="O354" s="87" t="s">
        <v>137</v>
      </c>
      <c r="P354" s="88">
        <v>43739</v>
      </c>
      <c r="Q354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4" s="84" t="s">
        <v>16</v>
      </c>
      <c r="S354" s="84" t="s">
        <v>16</v>
      </c>
      <c r="T354" s="88" t="s">
        <v>16</v>
      </c>
      <c r="U354" s="88" t="s">
        <v>215</v>
      </c>
      <c r="V354" s="80" t="s">
        <v>117</v>
      </c>
    </row>
    <row r="355" spans="1:22" x14ac:dyDescent="0.35">
      <c r="A355" s="81" t="s">
        <v>38</v>
      </c>
      <c r="B355" s="82" t="s">
        <v>763</v>
      </c>
      <c r="C355" s="83" t="s">
        <v>176</v>
      </c>
      <c r="D355" s="83" t="s">
        <v>159</v>
      </c>
      <c r="E355" s="84">
        <v>44069</v>
      </c>
      <c r="F355" s="85">
        <v>1693704.5</v>
      </c>
      <c r="G355" s="85">
        <v>-223849.05000000002</v>
      </c>
      <c r="H355" s="85">
        <v>1529449.79</v>
      </c>
      <c r="I355" s="85">
        <v>-164254.71</v>
      </c>
      <c r="J355" s="86">
        <v>102</v>
      </c>
      <c r="K355" s="86">
        <v>102</v>
      </c>
      <c r="L355" s="86">
        <v>9</v>
      </c>
      <c r="M355" s="99">
        <f>Table_OTOB_YTD[[#This Row],[CHARGED DAYS]]-Table_OTOB_YTD[[#This Row],[CONTRACT DAYS]]</f>
        <v>0</v>
      </c>
      <c r="N355" s="87" t="s">
        <v>677</v>
      </c>
      <c r="O355" s="87" t="s">
        <v>137</v>
      </c>
      <c r="P355" s="88">
        <v>43739</v>
      </c>
      <c r="Q355" s="88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5" s="84" t="s">
        <v>16</v>
      </c>
      <c r="S355" s="84" t="s">
        <v>16</v>
      </c>
      <c r="T355" s="88" t="s">
        <v>16</v>
      </c>
      <c r="U355" s="88" t="s">
        <v>215</v>
      </c>
      <c r="V355" s="80" t="s">
        <v>117</v>
      </c>
    </row>
    <row r="356" spans="1:22" x14ac:dyDescent="0.35">
      <c r="A356" s="89" t="s">
        <v>26</v>
      </c>
      <c r="B356" s="90" t="s">
        <v>765</v>
      </c>
      <c r="C356" s="91" t="s">
        <v>178</v>
      </c>
      <c r="D356" s="91" t="s">
        <v>764</v>
      </c>
      <c r="E356" s="92">
        <v>44074</v>
      </c>
      <c r="F356" s="93">
        <v>3291224.79</v>
      </c>
      <c r="G356" s="93">
        <v>10738.03</v>
      </c>
      <c r="H356" s="93">
        <v>3237723.15</v>
      </c>
      <c r="I356" s="93">
        <v>-53501.64</v>
      </c>
      <c r="J356" s="94">
        <v>238</v>
      </c>
      <c r="K356" s="94">
        <v>186</v>
      </c>
      <c r="L356" s="94">
        <v>0</v>
      </c>
      <c r="M356" s="99">
        <f>Table_OTOB_YTD[[#This Row],[CHARGED DAYS]]-Table_OTOB_YTD[[#This Row],[CONTRACT DAYS]]</f>
        <v>-52</v>
      </c>
      <c r="N356" s="95" t="s">
        <v>677</v>
      </c>
      <c r="O356" s="95" t="s">
        <v>137</v>
      </c>
      <c r="P356" s="96">
        <v>43739</v>
      </c>
      <c r="Q356" s="96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Q4</v>
      </c>
      <c r="R356" s="92" t="s">
        <v>16</v>
      </c>
      <c r="S356" s="92" t="s">
        <v>16</v>
      </c>
      <c r="T356" s="96" t="s">
        <v>16</v>
      </c>
      <c r="U356" s="96" t="s">
        <v>215</v>
      </c>
      <c r="V356" s="96" t="s">
        <v>117</v>
      </c>
    </row>
  </sheetData>
  <conditionalFormatting sqref="F5:I356">
    <cfRule type="cellIs" dxfId="46" priority="3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Y17"/>
  <sheetViews>
    <sheetView workbookViewId="0">
      <selection activeCell="U24" sqref="U24"/>
    </sheetView>
  </sheetViews>
  <sheetFormatPr defaultRowHeight="14.4" x14ac:dyDescent="0.3"/>
  <cols>
    <col min="2" max="2" width="9.6640625" bestFit="1" customWidth="1"/>
    <col min="6" max="6" width="8.6640625" customWidth="1"/>
    <col min="10" max="10" width="9.88671875" customWidth="1"/>
    <col min="14" max="14" width="8.88671875" customWidth="1"/>
    <col min="18" max="18" width="8.5546875" bestFit="1" customWidth="1"/>
    <col min="22" max="22" width="9.6640625" bestFit="1" customWidth="1"/>
    <col min="23" max="23" width="10.6640625" bestFit="1" customWidth="1"/>
    <col min="25" max="25" width="9.6640625" bestFit="1" customWidth="1"/>
  </cols>
  <sheetData>
    <row r="1" spans="2:25" ht="15" thickBot="1" x14ac:dyDescent="0.35">
      <c r="C1" t="s">
        <v>128</v>
      </c>
    </row>
    <row r="2" spans="2:25" x14ac:dyDescent="0.3">
      <c r="B2" s="102" t="str">
        <f>"FY "&amp;YEAR(B8)&amp;" Monthly Measures"</f>
        <v>FY 2020 Monthly Measures</v>
      </c>
      <c r="C2" s="103"/>
      <c r="D2" s="103"/>
      <c r="E2" s="103"/>
      <c r="F2" s="103"/>
      <c r="G2" s="103"/>
      <c r="H2" s="103"/>
      <c r="I2" s="103"/>
      <c r="J2" s="56"/>
      <c r="K2" s="56"/>
      <c r="L2" s="102" t="s">
        <v>138</v>
      </c>
      <c r="M2" s="103"/>
      <c r="N2" s="103"/>
      <c r="O2" s="103"/>
      <c r="P2" s="103"/>
      <c r="Q2" s="103"/>
      <c r="R2" s="103"/>
      <c r="S2" s="104"/>
    </row>
    <row r="3" spans="2:25" ht="43.2" x14ac:dyDescent="0.3">
      <c r="B3" s="42" t="s">
        <v>107</v>
      </c>
      <c r="C3" s="43" t="s">
        <v>108</v>
      </c>
      <c r="D3" s="44" t="s">
        <v>109</v>
      </c>
      <c r="E3" s="45" t="s">
        <v>110</v>
      </c>
      <c r="F3" s="44" t="s">
        <v>113</v>
      </c>
      <c r="G3" s="45" t="s">
        <v>114</v>
      </c>
      <c r="H3" s="44" t="s">
        <v>111</v>
      </c>
      <c r="I3" s="57" t="s">
        <v>112</v>
      </c>
      <c r="J3" s="44" t="s">
        <v>115</v>
      </c>
      <c r="K3" s="57" t="s">
        <v>116</v>
      </c>
      <c r="L3" s="63" t="s">
        <v>109</v>
      </c>
      <c r="M3" s="45" t="s">
        <v>110</v>
      </c>
      <c r="N3" s="44" t="s">
        <v>113</v>
      </c>
      <c r="O3" s="45" t="s">
        <v>114</v>
      </c>
      <c r="P3" s="44" t="s">
        <v>111</v>
      </c>
      <c r="Q3" s="46" t="s">
        <v>112</v>
      </c>
      <c r="R3" s="44" t="s">
        <v>115</v>
      </c>
      <c r="S3" s="46" t="s">
        <v>116</v>
      </c>
      <c r="V3" s="53"/>
    </row>
    <row r="4" spans="2:25" ht="15" thickBot="1" x14ac:dyDescent="0.35">
      <c r="B4" s="71" t="s">
        <v>89</v>
      </c>
      <c r="C4" s="47">
        <f t="shared" ref="C4:C15" si="0">COUNTIFS(FINL_MNTH,UPPER(B4))</f>
        <v>0</v>
      </c>
      <c r="D4" s="47" t="e">
        <f t="shared" ref="D4:D15" si="1">COUNTIFS(FINL_MNTH,B4,OB,"Y")</f>
        <v>#REF!</v>
      </c>
      <c r="E4" s="22" t="e">
        <f>IF(C4=0,NA(),D4/C4)</f>
        <v>#N/A</v>
      </c>
      <c r="F4" s="47" t="e">
        <f t="shared" ref="F4:F15" si="2">IF(C4=0,NA(),COUNTIFS(FINL_MNTH,B4,OBCO,"Y"))</f>
        <v>#N/A</v>
      </c>
      <c r="G4" s="22" t="e">
        <f>IF(B4=0,NA(),F4/C4)</f>
        <v>#N/A</v>
      </c>
      <c r="H4" s="48" t="e">
        <f t="shared" ref="H4:H15" si="3">IF(C4=0,NA(),COUNTIFS(FINL_MNTH,B4,OT,"Y"))</f>
        <v>#N/A</v>
      </c>
      <c r="I4" s="58" t="e">
        <f>IF(C4=0,NA(),H4/C4)</f>
        <v>#N/A</v>
      </c>
      <c r="J4" s="48" t="e">
        <f t="shared" ref="J4:J15" si="4">IF(C4=0,NA(),COUNTIFS(FINL_MNTH,B4,OTCO,"Y"))</f>
        <v>#N/A</v>
      </c>
      <c r="K4" s="58" t="e">
        <f>IF(C4=0,NA(),J4/C4)</f>
        <v>#N/A</v>
      </c>
      <c r="L4" s="64" t="e">
        <f>D4</f>
        <v>#REF!</v>
      </c>
      <c r="M4" s="22" t="e">
        <f>IF(C4=0,NA(),SUM($L$4:L4)/SUM($C$4:C4))</f>
        <v>#N/A</v>
      </c>
      <c r="N4" s="59" t="e">
        <f t="shared" ref="N4:N15" si="5">IF(C4=0,NA(),COUNTIFS(FINL_MNTH,B4,OBCO,"Y"))</f>
        <v>#N/A</v>
      </c>
      <c r="O4" s="22" t="e">
        <f>IF(B4=0,NA(),SUM($N$4:N4)/SUM($C$4:C4))</f>
        <v>#N/A</v>
      </c>
      <c r="P4" s="47" t="e">
        <f>H4</f>
        <v>#N/A</v>
      </c>
      <c r="Q4" s="22" t="e">
        <f>IF(C4=0,NA(),SUM($P$4:P4)/SUM($C$4:C4))</f>
        <v>#N/A</v>
      </c>
      <c r="R4" s="65" t="e">
        <f t="shared" ref="R4:R15" si="6">IF(C4=0,NA(),COUNTIFS(FINL_MNTH,B4,OTCO,"Y"))</f>
        <v>#N/A</v>
      </c>
      <c r="S4" s="60" t="e">
        <f>IF(C4=0,NA(),SUM($R$4:R4)/SUM($C$4:C4))</f>
        <v>#N/A</v>
      </c>
      <c r="U4" s="55"/>
      <c r="V4" s="55"/>
      <c r="W4" s="54"/>
      <c r="Y4" s="54"/>
    </row>
    <row r="5" spans="2:25" ht="15" thickBot="1" x14ac:dyDescent="0.35">
      <c r="B5" s="71" t="s">
        <v>90</v>
      </c>
      <c r="C5" s="47">
        <f t="shared" si="0"/>
        <v>0</v>
      </c>
      <c r="D5" s="47" t="e">
        <f t="shared" si="1"/>
        <v>#REF!</v>
      </c>
      <c r="E5" s="22" t="e">
        <f t="shared" ref="E5:E15" si="7">IF(C5=0,NA(),D5/C5)</f>
        <v>#N/A</v>
      </c>
      <c r="F5" s="47" t="e">
        <f t="shared" si="2"/>
        <v>#N/A</v>
      </c>
      <c r="G5" s="22" t="e">
        <f t="shared" ref="G5:G15" si="8">IF(B5=0,NA(),F5/C5)</f>
        <v>#N/A</v>
      </c>
      <c r="H5" s="48" t="e">
        <f t="shared" si="3"/>
        <v>#N/A</v>
      </c>
      <c r="I5" s="58" t="e">
        <f t="shared" ref="I5:I15" si="9">IF(C5=0,NA(),H5/C5)</f>
        <v>#N/A</v>
      </c>
      <c r="J5" s="48" t="e">
        <f t="shared" si="4"/>
        <v>#N/A</v>
      </c>
      <c r="K5" s="58" t="e">
        <f t="shared" ref="K5:K15" si="10">IF(C5=0,NA(),J5/C5)</f>
        <v>#N/A</v>
      </c>
      <c r="L5" s="64" t="e">
        <f t="shared" ref="L5:L15" si="11">D5</f>
        <v>#REF!</v>
      </c>
      <c r="M5" s="22" t="e">
        <f>IF(C5=0,NA(),SUM($L$4:L5)/SUM($C$4:C5))</f>
        <v>#N/A</v>
      </c>
      <c r="N5" s="59" t="e">
        <f t="shared" si="5"/>
        <v>#N/A</v>
      </c>
      <c r="O5" s="22" t="e">
        <f>IF(B5=0,NA(),SUM($N$4:N5)/SUM($C$4:C5))</f>
        <v>#N/A</v>
      </c>
      <c r="P5" s="47" t="e">
        <f t="shared" ref="P5:P15" si="12">H5</f>
        <v>#N/A</v>
      </c>
      <c r="Q5" s="22" t="e">
        <f>IF(C5=0,NA(),SUM($P$4:P5)/SUM($C$4:C5))</f>
        <v>#N/A</v>
      </c>
      <c r="R5" s="65" t="e">
        <f t="shared" si="6"/>
        <v>#N/A</v>
      </c>
      <c r="S5" s="60" t="e">
        <f>IF(C5=0,NA(),SUM($R$4:R5)/SUM($C$4:C5))</f>
        <v>#N/A</v>
      </c>
      <c r="U5" s="55"/>
      <c r="V5" s="53"/>
      <c r="W5" s="53"/>
    </row>
    <row r="6" spans="2:25" ht="15" thickBot="1" x14ac:dyDescent="0.35">
      <c r="B6" s="71" t="s">
        <v>122</v>
      </c>
      <c r="C6" s="47">
        <f t="shared" si="0"/>
        <v>0</v>
      </c>
      <c r="D6" s="47" t="e">
        <f t="shared" si="1"/>
        <v>#REF!</v>
      </c>
      <c r="E6" s="22" t="e">
        <f t="shared" si="7"/>
        <v>#N/A</v>
      </c>
      <c r="F6" s="47" t="e">
        <f t="shared" si="2"/>
        <v>#N/A</v>
      </c>
      <c r="G6" s="22" t="e">
        <f t="shared" si="8"/>
        <v>#N/A</v>
      </c>
      <c r="H6" s="48" t="e">
        <f t="shared" si="3"/>
        <v>#N/A</v>
      </c>
      <c r="I6" s="58" t="e">
        <f t="shared" si="9"/>
        <v>#N/A</v>
      </c>
      <c r="J6" s="48" t="e">
        <f t="shared" si="4"/>
        <v>#N/A</v>
      </c>
      <c r="K6" s="58" t="e">
        <f t="shared" si="10"/>
        <v>#N/A</v>
      </c>
      <c r="L6" s="64" t="e">
        <f t="shared" si="11"/>
        <v>#REF!</v>
      </c>
      <c r="M6" s="22" t="e">
        <f>IF(C6=0,NA(),SUM($L$4:L6)/SUM($C$4:C6))</f>
        <v>#N/A</v>
      </c>
      <c r="N6" s="59" t="e">
        <f t="shared" si="5"/>
        <v>#N/A</v>
      </c>
      <c r="O6" s="22" t="e">
        <f>IF(B6=0,NA(),SUM($N$4:N6)/SUM($C$4:C6))</f>
        <v>#N/A</v>
      </c>
      <c r="P6" s="47" t="e">
        <f t="shared" si="12"/>
        <v>#N/A</v>
      </c>
      <c r="Q6" s="22" t="e">
        <f>IF(C6=0,NA(),SUM($P$4:P6)/SUM($C$4:C6))</f>
        <v>#N/A</v>
      </c>
      <c r="R6" s="65" t="e">
        <f t="shared" si="6"/>
        <v>#N/A</v>
      </c>
      <c r="S6" s="60" t="e">
        <f>IF(C6=0,NA(),SUM($R$4:R6)/SUM($C$4:C6))</f>
        <v>#N/A</v>
      </c>
      <c r="U6" s="55"/>
      <c r="V6" s="53"/>
      <c r="W6" s="53"/>
    </row>
    <row r="7" spans="2:25" ht="15" thickBot="1" x14ac:dyDescent="0.35">
      <c r="B7" s="71" t="s">
        <v>129</v>
      </c>
      <c r="C7" s="47">
        <f t="shared" si="0"/>
        <v>0</v>
      </c>
      <c r="D7" s="47" t="e">
        <f t="shared" si="1"/>
        <v>#REF!</v>
      </c>
      <c r="E7" s="22" t="e">
        <f t="shared" si="7"/>
        <v>#N/A</v>
      </c>
      <c r="F7" s="47" t="e">
        <f t="shared" si="2"/>
        <v>#N/A</v>
      </c>
      <c r="G7" s="22" t="e">
        <f t="shared" si="8"/>
        <v>#N/A</v>
      </c>
      <c r="H7" s="48" t="e">
        <f t="shared" si="3"/>
        <v>#N/A</v>
      </c>
      <c r="I7" s="58" t="e">
        <f t="shared" si="9"/>
        <v>#N/A</v>
      </c>
      <c r="J7" s="48" t="e">
        <f t="shared" si="4"/>
        <v>#N/A</v>
      </c>
      <c r="K7" s="58" t="e">
        <f t="shared" si="10"/>
        <v>#N/A</v>
      </c>
      <c r="L7" s="64" t="e">
        <f t="shared" si="11"/>
        <v>#REF!</v>
      </c>
      <c r="M7" s="22" t="e">
        <f>IF(C7=0,NA(),SUM($L$4:L7)/SUM($C$4:C7))</f>
        <v>#N/A</v>
      </c>
      <c r="N7" s="59" t="e">
        <f t="shared" si="5"/>
        <v>#N/A</v>
      </c>
      <c r="O7" s="22" t="e">
        <f>IF(B7=0,NA(),SUM($N$4:N7)/SUM($C$4:C7))</f>
        <v>#N/A</v>
      </c>
      <c r="P7" s="47" t="e">
        <f t="shared" si="12"/>
        <v>#N/A</v>
      </c>
      <c r="Q7" s="22" t="e">
        <f>IF(C7=0,NA(),SUM($P$4:P7)/SUM($C$4:C7))</f>
        <v>#N/A</v>
      </c>
      <c r="R7" s="65" t="e">
        <f t="shared" si="6"/>
        <v>#N/A</v>
      </c>
      <c r="S7" s="60" t="e">
        <f>IF(C7=0,NA(),SUM($R$4:R7)/SUM($C$4:C7))</f>
        <v>#N/A</v>
      </c>
      <c r="U7" s="55"/>
      <c r="V7" s="53"/>
      <c r="W7" s="53"/>
    </row>
    <row r="8" spans="2:25" ht="15" thickBot="1" x14ac:dyDescent="0.35">
      <c r="B8" s="71" t="s">
        <v>130</v>
      </c>
      <c r="C8" s="47">
        <f t="shared" si="0"/>
        <v>0</v>
      </c>
      <c r="D8" s="47" t="e">
        <f t="shared" si="1"/>
        <v>#REF!</v>
      </c>
      <c r="E8" s="22" t="e">
        <f t="shared" si="7"/>
        <v>#N/A</v>
      </c>
      <c r="F8" s="47" t="e">
        <f t="shared" si="2"/>
        <v>#N/A</v>
      </c>
      <c r="G8" s="22" t="e">
        <f t="shared" si="8"/>
        <v>#N/A</v>
      </c>
      <c r="H8" s="48" t="e">
        <f t="shared" si="3"/>
        <v>#N/A</v>
      </c>
      <c r="I8" s="58" t="e">
        <f t="shared" si="9"/>
        <v>#N/A</v>
      </c>
      <c r="J8" s="48" t="e">
        <f t="shared" si="4"/>
        <v>#N/A</v>
      </c>
      <c r="K8" s="58" t="e">
        <f t="shared" si="10"/>
        <v>#N/A</v>
      </c>
      <c r="L8" s="64" t="e">
        <f t="shared" si="11"/>
        <v>#REF!</v>
      </c>
      <c r="M8" s="22" t="e">
        <f>IF(C8=0,NA(),SUM($L$4:L8)/SUM($C$4:C8))</f>
        <v>#N/A</v>
      </c>
      <c r="N8" s="59" t="e">
        <f t="shared" si="5"/>
        <v>#N/A</v>
      </c>
      <c r="O8" s="22" t="e">
        <f>IF(B8=0,NA(),SUM($N$4:N8)/SUM($C$4:C8))</f>
        <v>#N/A</v>
      </c>
      <c r="P8" s="47" t="e">
        <f t="shared" si="12"/>
        <v>#N/A</v>
      </c>
      <c r="Q8" s="22" t="e">
        <f>IF(C8=0,NA(),SUM($P$4:P8)/SUM($C$4:C8))</f>
        <v>#N/A</v>
      </c>
      <c r="R8" s="65" t="e">
        <f t="shared" si="6"/>
        <v>#N/A</v>
      </c>
      <c r="S8" s="60" t="e">
        <f>IF(C8=0,NA(),SUM($R$4:R8)/SUM($C$4:C8))</f>
        <v>#N/A</v>
      </c>
      <c r="U8" s="55"/>
      <c r="V8" s="53"/>
      <c r="W8" s="53"/>
    </row>
    <row r="9" spans="2:25" ht="15" thickBot="1" x14ac:dyDescent="0.35">
      <c r="B9" s="71" t="s">
        <v>131</v>
      </c>
      <c r="C9" s="47">
        <f t="shared" si="0"/>
        <v>0</v>
      </c>
      <c r="D9" s="47" t="e">
        <f t="shared" si="1"/>
        <v>#REF!</v>
      </c>
      <c r="E9" s="22" t="e">
        <f t="shared" si="7"/>
        <v>#N/A</v>
      </c>
      <c r="F9" s="47" t="e">
        <f t="shared" si="2"/>
        <v>#N/A</v>
      </c>
      <c r="G9" s="22" t="e">
        <f t="shared" si="8"/>
        <v>#N/A</v>
      </c>
      <c r="H9" s="48" t="e">
        <f t="shared" si="3"/>
        <v>#N/A</v>
      </c>
      <c r="I9" s="58" t="e">
        <f t="shared" si="9"/>
        <v>#N/A</v>
      </c>
      <c r="J9" s="48" t="e">
        <f t="shared" si="4"/>
        <v>#N/A</v>
      </c>
      <c r="K9" s="58" t="e">
        <f t="shared" si="10"/>
        <v>#N/A</v>
      </c>
      <c r="L9" s="64" t="e">
        <f t="shared" si="11"/>
        <v>#REF!</v>
      </c>
      <c r="M9" s="22" t="e">
        <f>IF(C9=0,NA(),SUM($L$4:L9)/SUM($C$4:C9))</f>
        <v>#N/A</v>
      </c>
      <c r="N9" s="59" t="e">
        <f t="shared" si="5"/>
        <v>#N/A</v>
      </c>
      <c r="O9" s="22" t="e">
        <f>IF(B9=0,NA(),SUM($N$4:N9)/SUM($C$4:C9))</f>
        <v>#N/A</v>
      </c>
      <c r="P9" s="47" t="e">
        <f t="shared" si="12"/>
        <v>#N/A</v>
      </c>
      <c r="Q9" s="22" t="e">
        <f>IF(C9=0,NA(),SUM($P$4:P9)/SUM($C$4:C9))</f>
        <v>#N/A</v>
      </c>
      <c r="R9" s="65" t="e">
        <f t="shared" si="6"/>
        <v>#N/A</v>
      </c>
      <c r="S9" s="60" t="e">
        <f>IF(C9=0,NA(),SUM($R$4:R9)/SUM($C$4:C9))</f>
        <v>#N/A</v>
      </c>
      <c r="U9" s="55"/>
      <c r="V9" s="53"/>
      <c r="W9" s="53"/>
    </row>
    <row r="10" spans="2:25" ht="15" thickBot="1" x14ac:dyDescent="0.35">
      <c r="B10" s="71" t="s">
        <v>132</v>
      </c>
      <c r="C10" s="47">
        <f t="shared" si="0"/>
        <v>62</v>
      </c>
      <c r="D10" s="47" t="e">
        <f t="shared" si="1"/>
        <v>#REF!</v>
      </c>
      <c r="E10" s="22" t="e">
        <f t="shared" si="7"/>
        <v>#REF!</v>
      </c>
      <c r="F10" s="47" t="e">
        <f t="shared" si="2"/>
        <v>#REF!</v>
      </c>
      <c r="G10" s="22" t="e">
        <f t="shared" si="8"/>
        <v>#REF!</v>
      </c>
      <c r="H10" s="48">
        <f t="shared" si="3"/>
        <v>0</v>
      </c>
      <c r="I10" s="58">
        <f t="shared" si="9"/>
        <v>0</v>
      </c>
      <c r="J10" s="48" t="e">
        <f t="shared" si="4"/>
        <v>#REF!</v>
      </c>
      <c r="K10" s="58" t="e">
        <f t="shared" si="10"/>
        <v>#REF!</v>
      </c>
      <c r="L10" s="64" t="e">
        <f t="shared" si="11"/>
        <v>#REF!</v>
      </c>
      <c r="M10" s="22" t="e">
        <f>IF(C10=0,NA(),SUM($L$4:L10)/SUM($C$4:C10))</f>
        <v>#REF!</v>
      </c>
      <c r="N10" s="59" t="e">
        <f t="shared" si="5"/>
        <v>#REF!</v>
      </c>
      <c r="O10" s="22" t="e">
        <f>IF(B10=0,NA(),SUM($N$4:N10)/SUM($C$4:C10))</f>
        <v>#N/A</v>
      </c>
      <c r="P10" s="47">
        <f t="shared" si="12"/>
        <v>0</v>
      </c>
      <c r="Q10" s="22" t="e">
        <f>IF(C10=0,NA(),SUM($P$4:P10)/SUM($C$4:C10))</f>
        <v>#N/A</v>
      </c>
      <c r="R10" s="65" t="e">
        <f t="shared" si="6"/>
        <v>#REF!</v>
      </c>
      <c r="S10" s="60" t="e">
        <f>IF(C10=0,NA(),SUM($R$4:R10)/SUM($C$4:C10))</f>
        <v>#N/A</v>
      </c>
      <c r="U10" s="55"/>
      <c r="V10" s="53"/>
      <c r="W10" s="53"/>
    </row>
    <row r="11" spans="2:25" ht="15" thickBot="1" x14ac:dyDescent="0.35">
      <c r="B11" s="71" t="s">
        <v>133</v>
      </c>
      <c r="C11" s="47">
        <f t="shared" si="0"/>
        <v>64</v>
      </c>
      <c r="D11" s="47" t="e">
        <f t="shared" si="1"/>
        <v>#REF!</v>
      </c>
      <c r="E11" s="22" t="e">
        <f t="shared" si="7"/>
        <v>#REF!</v>
      </c>
      <c r="F11" s="47" t="e">
        <f t="shared" si="2"/>
        <v>#REF!</v>
      </c>
      <c r="G11" s="22" t="e">
        <f t="shared" si="8"/>
        <v>#REF!</v>
      </c>
      <c r="H11" s="48">
        <f t="shared" si="3"/>
        <v>0</v>
      </c>
      <c r="I11" s="58">
        <f t="shared" si="9"/>
        <v>0</v>
      </c>
      <c r="J11" s="48" t="e">
        <f t="shared" si="4"/>
        <v>#REF!</v>
      </c>
      <c r="K11" s="58" t="e">
        <f t="shared" si="10"/>
        <v>#REF!</v>
      </c>
      <c r="L11" s="64" t="e">
        <f t="shared" si="11"/>
        <v>#REF!</v>
      </c>
      <c r="M11" s="22" t="e">
        <f>IF(C11=0,NA(),SUM($L$4:L11)/SUM($C$4:C11))</f>
        <v>#REF!</v>
      </c>
      <c r="N11" s="59" t="e">
        <f t="shared" si="5"/>
        <v>#REF!</v>
      </c>
      <c r="O11" s="22" t="e">
        <f>IF(B11=0,NA(),SUM($N$4:N11)/SUM($C$4:C11))</f>
        <v>#N/A</v>
      </c>
      <c r="P11" s="47">
        <f t="shared" si="12"/>
        <v>0</v>
      </c>
      <c r="Q11" s="22" t="e">
        <f>IF(C11=0,NA(),SUM($P$4:P11)/SUM($C$4:C11))</f>
        <v>#N/A</v>
      </c>
      <c r="R11" s="65" t="e">
        <f t="shared" si="6"/>
        <v>#REF!</v>
      </c>
      <c r="S11" s="60" t="e">
        <f>IF(C11=0,NA(),SUM($R$4:R11)/SUM($C$4:C11))</f>
        <v>#N/A</v>
      </c>
      <c r="U11" s="55"/>
      <c r="V11" s="53"/>
      <c r="W11" s="53"/>
    </row>
    <row r="12" spans="2:25" ht="15" thickBot="1" x14ac:dyDescent="0.35">
      <c r="B12" s="71" t="s">
        <v>134</v>
      </c>
      <c r="C12" s="47">
        <f t="shared" si="0"/>
        <v>38</v>
      </c>
      <c r="D12" s="47" t="e">
        <f t="shared" si="1"/>
        <v>#REF!</v>
      </c>
      <c r="E12" s="22" t="e">
        <f t="shared" si="7"/>
        <v>#REF!</v>
      </c>
      <c r="F12" s="47" t="e">
        <f t="shared" si="2"/>
        <v>#REF!</v>
      </c>
      <c r="G12" s="22" t="e">
        <f t="shared" si="8"/>
        <v>#REF!</v>
      </c>
      <c r="H12" s="48">
        <f t="shared" si="3"/>
        <v>0</v>
      </c>
      <c r="I12" s="58">
        <f t="shared" si="9"/>
        <v>0</v>
      </c>
      <c r="J12" s="48" t="e">
        <f t="shared" si="4"/>
        <v>#REF!</v>
      </c>
      <c r="K12" s="58" t="e">
        <f t="shared" si="10"/>
        <v>#REF!</v>
      </c>
      <c r="L12" s="64" t="e">
        <f t="shared" si="11"/>
        <v>#REF!</v>
      </c>
      <c r="M12" s="22" t="e">
        <f>IF(C12=0,NA(),SUM($L$4:L12)/SUM($C$4:C12))</f>
        <v>#REF!</v>
      </c>
      <c r="N12" s="59" t="e">
        <f t="shared" si="5"/>
        <v>#REF!</v>
      </c>
      <c r="O12" s="22" t="e">
        <f>IF(B12=0,NA(),SUM($N$4:N12)/SUM($C$4:C12))</f>
        <v>#N/A</v>
      </c>
      <c r="P12" s="47">
        <f t="shared" si="12"/>
        <v>0</v>
      </c>
      <c r="Q12" s="22" t="e">
        <f>IF(C12=0,NA(),SUM($P$4:P12)/SUM($C$4:C12))</f>
        <v>#N/A</v>
      </c>
      <c r="R12" s="65" t="e">
        <f t="shared" si="6"/>
        <v>#REF!</v>
      </c>
      <c r="S12" s="60" t="e">
        <f>IF(C12=0,NA(),SUM($R$4:R12)/SUM($C$4:C12))</f>
        <v>#N/A</v>
      </c>
      <c r="U12" s="55"/>
      <c r="V12" s="53"/>
      <c r="W12" s="53"/>
    </row>
    <row r="13" spans="2:25" ht="15" thickBot="1" x14ac:dyDescent="0.35">
      <c r="B13" s="71" t="s">
        <v>135</v>
      </c>
      <c r="C13" s="47">
        <f t="shared" si="0"/>
        <v>64</v>
      </c>
      <c r="D13" s="47" t="e">
        <f t="shared" si="1"/>
        <v>#REF!</v>
      </c>
      <c r="E13" s="22" t="e">
        <f t="shared" si="7"/>
        <v>#REF!</v>
      </c>
      <c r="F13" s="47" t="e">
        <f t="shared" si="2"/>
        <v>#REF!</v>
      </c>
      <c r="G13" s="22" t="e">
        <f t="shared" si="8"/>
        <v>#REF!</v>
      </c>
      <c r="H13" s="48">
        <f t="shared" si="3"/>
        <v>0</v>
      </c>
      <c r="I13" s="58">
        <f t="shared" si="9"/>
        <v>0</v>
      </c>
      <c r="J13" s="48" t="e">
        <f t="shared" si="4"/>
        <v>#REF!</v>
      </c>
      <c r="K13" s="58" t="e">
        <f t="shared" si="10"/>
        <v>#REF!</v>
      </c>
      <c r="L13" s="64" t="e">
        <f t="shared" si="11"/>
        <v>#REF!</v>
      </c>
      <c r="M13" s="22" t="e">
        <f>IF(C13=0,NA(),SUM($L$4:L13)/SUM($C$4:C13))</f>
        <v>#REF!</v>
      </c>
      <c r="N13" s="59" t="e">
        <f t="shared" si="5"/>
        <v>#REF!</v>
      </c>
      <c r="O13" s="22" t="e">
        <f>IF(B13=0,NA(),SUM($N$4:N13)/SUM($C$4:C13))</f>
        <v>#N/A</v>
      </c>
      <c r="P13" s="47">
        <f t="shared" si="12"/>
        <v>0</v>
      </c>
      <c r="Q13" s="22" t="e">
        <f>IF(C13=0,NA(),SUM($P$4:P13)/SUM($C$4:C13))</f>
        <v>#N/A</v>
      </c>
      <c r="R13" s="65" t="e">
        <f t="shared" si="6"/>
        <v>#REF!</v>
      </c>
      <c r="S13" s="60" t="e">
        <f>IF(C13=0,NA(),SUM($R$4:R13)/SUM($C$4:C13))</f>
        <v>#N/A</v>
      </c>
      <c r="U13" s="55"/>
      <c r="V13" s="53"/>
      <c r="W13" s="53"/>
    </row>
    <row r="14" spans="2:25" ht="15" thickBot="1" x14ac:dyDescent="0.35">
      <c r="B14" s="71" t="s">
        <v>136</v>
      </c>
      <c r="C14" s="47">
        <f t="shared" si="0"/>
        <v>52</v>
      </c>
      <c r="D14" s="47" t="e">
        <f t="shared" si="1"/>
        <v>#REF!</v>
      </c>
      <c r="E14" s="22" t="e">
        <f t="shared" si="7"/>
        <v>#REF!</v>
      </c>
      <c r="F14" s="47" t="e">
        <f t="shared" si="2"/>
        <v>#REF!</v>
      </c>
      <c r="G14" s="22" t="e">
        <f t="shared" si="8"/>
        <v>#REF!</v>
      </c>
      <c r="H14" s="48">
        <f t="shared" si="3"/>
        <v>0</v>
      </c>
      <c r="I14" s="58">
        <f t="shared" si="9"/>
        <v>0</v>
      </c>
      <c r="J14" s="48" t="e">
        <f t="shared" si="4"/>
        <v>#REF!</v>
      </c>
      <c r="K14" s="58" t="e">
        <f t="shared" si="10"/>
        <v>#REF!</v>
      </c>
      <c r="L14" s="64" t="e">
        <f t="shared" si="11"/>
        <v>#REF!</v>
      </c>
      <c r="M14" s="22" t="e">
        <f>IF(C14=0,NA(),SUM($L$4:L14)/SUM($C$4:C14))</f>
        <v>#REF!</v>
      </c>
      <c r="N14" s="59" t="e">
        <f t="shared" si="5"/>
        <v>#REF!</v>
      </c>
      <c r="O14" s="22" t="e">
        <f>IF(B14=0,NA(),SUM($N$4:N14)/SUM($C$4:C14))</f>
        <v>#N/A</v>
      </c>
      <c r="P14" s="47">
        <f t="shared" si="12"/>
        <v>0</v>
      </c>
      <c r="Q14" s="22" t="e">
        <f>IF(C14=0,NA(),SUM($P$4:P14)/SUM($C$4:C14))</f>
        <v>#N/A</v>
      </c>
      <c r="R14" s="65" t="e">
        <f t="shared" si="6"/>
        <v>#REF!</v>
      </c>
      <c r="S14" s="60" t="e">
        <f>IF(C14=0,NA(),SUM($R$4:R14)/SUM($C$4:C14))</f>
        <v>#N/A</v>
      </c>
      <c r="U14" s="55"/>
      <c r="V14" s="53"/>
      <c r="W14" s="53"/>
    </row>
    <row r="15" spans="2:25" ht="15" thickBot="1" x14ac:dyDescent="0.35">
      <c r="B15" s="71" t="s">
        <v>137</v>
      </c>
      <c r="C15" s="62">
        <f t="shared" si="0"/>
        <v>72</v>
      </c>
      <c r="D15" s="62" t="e">
        <f t="shared" si="1"/>
        <v>#REF!</v>
      </c>
      <c r="E15" s="22" t="e">
        <f t="shared" si="7"/>
        <v>#REF!</v>
      </c>
      <c r="F15" s="62" t="e">
        <f t="shared" si="2"/>
        <v>#REF!</v>
      </c>
      <c r="G15" s="22" t="e">
        <f t="shared" si="8"/>
        <v>#REF!</v>
      </c>
      <c r="H15" s="74">
        <f t="shared" si="3"/>
        <v>0</v>
      </c>
      <c r="I15" s="58">
        <f t="shared" si="9"/>
        <v>0</v>
      </c>
      <c r="J15" s="74" t="e">
        <f t="shared" si="4"/>
        <v>#REF!</v>
      </c>
      <c r="K15" s="58" t="e">
        <f t="shared" si="10"/>
        <v>#REF!</v>
      </c>
      <c r="L15" s="75" t="e">
        <f t="shared" si="11"/>
        <v>#REF!</v>
      </c>
      <c r="M15" s="22" t="e">
        <f>IF(C15=0,NA(),SUM($L$4:L15)/SUM($C$4:C15))</f>
        <v>#REF!</v>
      </c>
      <c r="N15" s="61" t="e">
        <f t="shared" si="5"/>
        <v>#REF!</v>
      </c>
      <c r="O15" s="22" t="e">
        <f>IF(B15=0,NA(),SUM($N$4:N15)/SUM($C$4:C15))</f>
        <v>#N/A</v>
      </c>
      <c r="P15" s="62">
        <f t="shared" si="12"/>
        <v>0</v>
      </c>
      <c r="Q15" s="22" t="e">
        <f>IF(C15=0,NA(),SUM($P$4:P15)/SUM($C$4:C15))</f>
        <v>#N/A</v>
      </c>
      <c r="R15" s="76" t="e">
        <f t="shared" si="6"/>
        <v>#REF!</v>
      </c>
      <c r="S15" s="60" t="e">
        <f>IF(C15=0,NA(),SUM($R$4:R15)/SUM($C$4:C15))</f>
        <v>#N/A</v>
      </c>
      <c r="U15" s="55"/>
      <c r="V15" s="53"/>
      <c r="W15" s="53"/>
    </row>
    <row r="16" spans="2:25" x14ac:dyDescent="0.3">
      <c r="B16" s="49" t="s">
        <v>117</v>
      </c>
      <c r="C16" s="50">
        <f t="shared" ref="C16" si="13">SUM(C4:C15)</f>
        <v>352</v>
      </c>
      <c r="D16" s="50" t="e">
        <f>SUM(D4:D15)</f>
        <v>#REF!</v>
      </c>
      <c r="E16" s="51" t="e">
        <f>D16/C16</f>
        <v>#REF!</v>
      </c>
      <c r="F16" s="72">
        <f>SUMIF(F4:F15,"&gt;=0")</f>
        <v>0</v>
      </c>
      <c r="G16" s="51">
        <f>F16/C16</f>
        <v>0</v>
      </c>
      <c r="H16" s="50">
        <f>SUMIF(H4:H15,"&gt;=0")</f>
        <v>0</v>
      </c>
      <c r="I16" s="51">
        <f>H16/C16</f>
        <v>0</v>
      </c>
      <c r="J16" s="73">
        <f>SUMIF(J4:J15,"&gt;=0")</f>
        <v>0</v>
      </c>
      <c r="K16" s="51">
        <f>IF(C16=0,NA(),J16/C16)</f>
        <v>0</v>
      </c>
      <c r="L16" s="52" t="e">
        <f>SUM(L4:L15)</f>
        <v>#REF!</v>
      </c>
      <c r="M16" s="51" t="e">
        <f t="shared" ref="M16" si="14">IF(C16=0,NA(),L16/C16)</f>
        <v>#REF!</v>
      </c>
      <c r="N16" s="73">
        <f>SUMIF(N4:N15,"&gt;=0")</f>
        <v>0</v>
      </c>
      <c r="O16" s="51">
        <f>N16/C16</f>
        <v>0</v>
      </c>
      <c r="P16" s="52">
        <f>SUMIF(P4:P15,"&gt;=0")</f>
        <v>0</v>
      </c>
      <c r="Q16" s="51">
        <f>P16/C16</f>
        <v>0</v>
      </c>
      <c r="R16" s="73">
        <f>SUMIF(R4:R15,"&gt;=0")</f>
        <v>0</v>
      </c>
      <c r="S16" s="51">
        <f>R16/C16</f>
        <v>0</v>
      </c>
    </row>
    <row r="17" spans="5:19" x14ac:dyDescent="0.3">
      <c r="E17" s="51" t="e">
        <f>AVERAGEIF(E$4:E$15,"&gt;=0")</f>
        <v>#DIV/0!</v>
      </c>
      <c r="G17" s="51" t="e">
        <f>AVERAGEIF(G4:G15,"&gt;=0")</f>
        <v>#DIV/0!</v>
      </c>
      <c r="I17" s="51">
        <f>AVERAGEIF(I$4:I$15,"&gt;=0")</f>
        <v>0</v>
      </c>
      <c r="K17" s="51" t="e">
        <f>AVERAGEIF(K4:K15,"&gt;=0")</f>
        <v>#DIV/0!</v>
      </c>
      <c r="L17" s="51"/>
      <c r="M17" s="51"/>
      <c r="N17" s="51"/>
      <c r="O17" s="51" t="e">
        <f>AVERAGEIF(O4:O15,"&gt;=0")</f>
        <v>#DIV/0!</v>
      </c>
      <c r="P17" s="51"/>
      <c r="Q17" s="51" t="e">
        <f>AVERAGEIF(Q4:Q15,"&gt;=0")</f>
        <v>#DIV/0!</v>
      </c>
      <c r="R17" s="51"/>
      <c r="S17" s="51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AA12" sqref="AA12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A24" sqref="A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0:S39"/>
  <sheetViews>
    <sheetView workbookViewId="0">
      <selection activeCell="D33" sqref="D33"/>
    </sheetView>
  </sheetViews>
  <sheetFormatPr defaultColWidth="9.109375" defaultRowHeight="14.4" x14ac:dyDescent="0.3"/>
  <cols>
    <col min="1" max="1" width="9.88671875" style="41" bestFit="1" customWidth="1"/>
    <col min="2" max="2" width="10.88671875" bestFit="1" customWidth="1"/>
    <col min="3" max="3" width="10.5546875" bestFit="1" customWidth="1"/>
    <col min="4" max="4" width="8.6640625" bestFit="1" customWidth="1"/>
    <col min="5" max="6" width="9.109375" bestFit="1" customWidth="1"/>
    <col min="7" max="9" width="15.5546875" bestFit="1" customWidth="1"/>
    <col min="10" max="10" width="12.88671875" bestFit="1" customWidth="1"/>
    <col min="11" max="11" width="13.44140625" bestFit="1" customWidth="1"/>
    <col min="12" max="12" width="17.33203125" bestFit="1" customWidth="1"/>
    <col min="13" max="13" width="18" bestFit="1" customWidth="1"/>
    <col min="14" max="14" width="14.44140625" customWidth="1"/>
    <col min="15" max="15" width="13.88671875" customWidth="1"/>
  </cols>
  <sheetData>
    <row r="10" spans="15:15" x14ac:dyDescent="0.3">
      <c r="O10" s="8"/>
    </row>
    <row r="19" spans="1:19" ht="21" x14ac:dyDescent="0.4">
      <c r="A19" s="105" t="s">
        <v>91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N19" s="106" t="s">
        <v>92</v>
      </c>
      <c r="O19" s="106"/>
      <c r="P19" s="106"/>
      <c r="Q19" s="106"/>
      <c r="R19" s="106"/>
    </row>
    <row r="20" spans="1:19" s="11" customFormat="1" ht="39.6" x14ac:dyDescent="0.3">
      <c r="A20" s="9" t="s">
        <v>93</v>
      </c>
      <c r="B20" s="10" t="s">
        <v>94</v>
      </c>
      <c r="C20" s="10" t="s">
        <v>95</v>
      </c>
      <c r="D20" s="10" t="s">
        <v>96</v>
      </c>
      <c r="E20" s="10" t="s">
        <v>97</v>
      </c>
      <c r="F20" s="10" t="s">
        <v>98</v>
      </c>
      <c r="G20" s="10" t="s">
        <v>99</v>
      </c>
      <c r="H20" s="10" t="s">
        <v>100</v>
      </c>
      <c r="I20" s="10" t="s">
        <v>101</v>
      </c>
      <c r="J20" s="10" t="s">
        <v>102</v>
      </c>
      <c r="K20" s="10" t="s">
        <v>103</v>
      </c>
      <c r="L20" s="10" t="s">
        <v>104</v>
      </c>
      <c r="M20" s="10" t="s">
        <v>105</v>
      </c>
      <c r="N20" s="10" t="s">
        <v>104</v>
      </c>
      <c r="O20" s="10" t="s">
        <v>105</v>
      </c>
      <c r="P20" s="10" t="s">
        <v>102</v>
      </c>
      <c r="Q20" s="10" t="s">
        <v>94</v>
      </c>
      <c r="R20" s="10" t="s">
        <v>98</v>
      </c>
    </row>
    <row r="21" spans="1:19" x14ac:dyDescent="0.3">
      <c r="A21" s="12">
        <v>2009</v>
      </c>
      <c r="B21" s="13">
        <v>802</v>
      </c>
      <c r="C21" s="14">
        <v>0.83915200000000001</v>
      </c>
      <c r="D21" s="14">
        <v>0.57107200000000002</v>
      </c>
      <c r="E21" s="14">
        <v>0.72568600000000005</v>
      </c>
      <c r="F21" s="15">
        <v>699</v>
      </c>
      <c r="G21" s="16">
        <v>3.0857086894899997</v>
      </c>
      <c r="H21" s="16">
        <v>3.6429075012600003</v>
      </c>
      <c r="I21" s="16">
        <f t="shared" ref="I21:I32" si="0">G21-H21</f>
        <v>-0.55719881177000063</v>
      </c>
      <c r="J21" s="17">
        <f t="shared" ref="J21:J32" si="1">I21/H21</f>
        <v>-0.15295442214145652</v>
      </c>
      <c r="K21" s="18">
        <f t="shared" ref="K21:K30" si="2">L21/F21</f>
        <v>4414461.6444778247</v>
      </c>
      <c r="L21" s="19">
        <f t="shared" ref="L21:M26" si="3">G21*1000000000</f>
        <v>3085708689.4899998</v>
      </c>
      <c r="M21" s="19">
        <f t="shared" si="3"/>
        <v>3642907501.2600002</v>
      </c>
      <c r="N21" s="20"/>
      <c r="O21" s="20"/>
      <c r="P21" s="20"/>
      <c r="Q21" s="20"/>
      <c r="R21" s="20"/>
    </row>
    <row r="22" spans="1:19" x14ac:dyDescent="0.3">
      <c r="A22" s="12">
        <v>2010</v>
      </c>
      <c r="B22" s="13">
        <v>797</v>
      </c>
      <c r="C22" s="14">
        <v>0.84692599999999996</v>
      </c>
      <c r="D22" s="14">
        <v>0.65495599999999998</v>
      </c>
      <c r="E22" s="14">
        <v>0.77415299999999998</v>
      </c>
      <c r="F22" s="15">
        <v>1063</v>
      </c>
      <c r="G22" s="16">
        <v>3.2458736782199997</v>
      </c>
      <c r="H22" s="16">
        <v>3.644056349</v>
      </c>
      <c r="I22" s="16">
        <f t="shared" si="0"/>
        <v>-0.39818267078000025</v>
      </c>
      <c r="J22" s="17">
        <f t="shared" si="1"/>
        <v>-0.10926907617366272</v>
      </c>
      <c r="K22" s="18">
        <f t="shared" si="2"/>
        <v>3053502.98985889</v>
      </c>
      <c r="L22" s="19">
        <f t="shared" si="3"/>
        <v>3245873678.2199998</v>
      </c>
      <c r="M22" s="19">
        <f t="shared" si="3"/>
        <v>3644056349</v>
      </c>
      <c r="N22" s="20"/>
      <c r="O22" s="20"/>
      <c r="P22" s="20"/>
      <c r="Q22" s="20"/>
      <c r="R22" s="20"/>
    </row>
    <row r="23" spans="1:19" x14ac:dyDescent="0.3">
      <c r="A23" s="12">
        <v>2011</v>
      </c>
      <c r="B23" s="13">
        <v>872</v>
      </c>
      <c r="C23" s="14">
        <v>0.88990799999999992</v>
      </c>
      <c r="D23" s="14">
        <v>0.68165680473372781</v>
      </c>
      <c r="E23" s="14">
        <v>0.77178899999999995</v>
      </c>
      <c r="F23" s="15">
        <v>870</v>
      </c>
      <c r="G23" s="16">
        <v>3.4970399894299997</v>
      </c>
      <c r="H23" s="16">
        <v>3.7035750686199997</v>
      </c>
      <c r="I23" s="16">
        <f t="shared" si="0"/>
        <v>-0.20653507919000003</v>
      </c>
      <c r="J23" s="17">
        <f t="shared" si="1"/>
        <v>-5.5766408230779475E-2</v>
      </c>
      <c r="K23" s="18">
        <f t="shared" si="2"/>
        <v>4019586.1947471262</v>
      </c>
      <c r="L23" s="19">
        <f t="shared" si="3"/>
        <v>3497039989.4299998</v>
      </c>
      <c r="M23" s="19">
        <f t="shared" si="3"/>
        <v>3703575068.6199999</v>
      </c>
      <c r="N23" s="20"/>
      <c r="O23" s="20"/>
      <c r="P23" s="20"/>
      <c r="Q23" s="20"/>
      <c r="R23" s="20"/>
    </row>
    <row r="24" spans="1:19" x14ac:dyDescent="0.3">
      <c r="A24" s="12">
        <v>2012</v>
      </c>
      <c r="B24" s="13">
        <v>772</v>
      </c>
      <c r="C24" s="14">
        <v>0.87949999999999995</v>
      </c>
      <c r="D24" s="14">
        <v>0.67616580310880825</v>
      </c>
      <c r="E24" s="14">
        <v>0.76554404145077726</v>
      </c>
      <c r="F24" s="15">
        <v>685</v>
      </c>
      <c r="G24" s="16">
        <v>2.9721892855399998</v>
      </c>
      <c r="H24" s="16">
        <v>3.0096803669999992</v>
      </c>
      <c r="I24" s="16">
        <f t="shared" si="0"/>
        <v>-3.7491081459999354E-2</v>
      </c>
      <c r="J24" s="17">
        <f t="shared" si="1"/>
        <v>-1.2456831586195932E-2</v>
      </c>
      <c r="K24" s="18">
        <f t="shared" si="2"/>
        <v>4338962.4606423359</v>
      </c>
      <c r="L24" s="19">
        <f t="shared" si="3"/>
        <v>2972189285.54</v>
      </c>
      <c r="M24" s="19">
        <f t="shared" si="3"/>
        <v>3009680366.999999</v>
      </c>
      <c r="N24" s="21">
        <f>AVERAGE(L21:L24)/1000000000</f>
        <v>3.2002029106700003</v>
      </c>
      <c r="O24" s="21">
        <f>AVERAGE(M21:M24)/1000000000</f>
        <v>3.5000548214700005</v>
      </c>
      <c r="P24" s="22">
        <f>N24/O24-1</f>
        <v>-8.5670632631423826E-2</v>
      </c>
      <c r="Q24" s="23">
        <f>AVERAGE(B21:B24)</f>
        <v>810.75</v>
      </c>
      <c r="R24" s="23">
        <f>AVERAGE(F21:F24)</f>
        <v>829.25</v>
      </c>
    </row>
    <row r="25" spans="1:19" x14ac:dyDescent="0.3">
      <c r="A25" s="12">
        <v>2013</v>
      </c>
      <c r="B25" s="13">
        <v>682</v>
      </c>
      <c r="C25" s="14">
        <v>0.86070381231671556</v>
      </c>
      <c r="D25" s="14">
        <v>0.63489736070381231</v>
      </c>
      <c r="E25" s="24" t="s">
        <v>106</v>
      </c>
      <c r="F25" s="15">
        <v>797</v>
      </c>
      <c r="G25" s="16">
        <v>4.27518359918</v>
      </c>
      <c r="H25" s="16">
        <v>4.2598271095299998</v>
      </c>
      <c r="I25" s="16">
        <f t="shared" si="0"/>
        <v>1.5356489650000249E-2</v>
      </c>
      <c r="J25" s="17">
        <f t="shared" si="1"/>
        <v>3.6049560827586214E-3</v>
      </c>
      <c r="K25" s="18">
        <f t="shared" si="2"/>
        <v>5364094.8546800502</v>
      </c>
      <c r="L25" s="19">
        <f t="shared" si="3"/>
        <v>4275183599.1799998</v>
      </c>
      <c r="M25" s="19">
        <f t="shared" si="3"/>
        <v>4259827109.5299997</v>
      </c>
      <c r="N25" s="21">
        <f t="shared" ref="N25:O30" si="4">AVERAGE(L21:L25)/1000000000</f>
        <v>3.4151990483720001</v>
      </c>
      <c r="O25" s="21">
        <f t="shared" si="4"/>
        <v>3.6520092790819998</v>
      </c>
      <c r="P25" s="22">
        <f t="shared" ref="P25:P28" si="5">N25/O25-1</f>
        <v>-6.4843819556100968E-2</v>
      </c>
      <c r="Q25" s="23">
        <f t="shared" ref="Q25:Q30" si="6">AVERAGE(B21:B25)</f>
        <v>785</v>
      </c>
      <c r="R25" s="23">
        <f t="shared" ref="R25:R30" si="7">AVERAGE(F21:F25)</f>
        <v>822.8</v>
      </c>
    </row>
    <row r="26" spans="1:19" x14ac:dyDescent="0.3">
      <c r="A26" s="12">
        <v>2014</v>
      </c>
      <c r="B26" s="13">
        <v>636</v>
      </c>
      <c r="C26" s="14">
        <v>0.86477999999999999</v>
      </c>
      <c r="D26" s="14">
        <v>0.68081800000000003</v>
      </c>
      <c r="E26" s="24" t="s">
        <v>106</v>
      </c>
      <c r="F26" s="15">
        <v>757</v>
      </c>
      <c r="G26" s="16">
        <v>3.859621792</v>
      </c>
      <c r="H26" s="16">
        <v>3.9509289424799983</v>
      </c>
      <c r="I26" s="16">
        <f t="shared" si="0"/>
        <v>-9.1307150479998267E-2</v>
      </c>
      <c r="J26" s="17">
        <f t="shared" si="1"/>
        <v>-2.3110299326893177E-2</v>
      </c>
      <c r="K26" s="18">
        <f t="shared" si="2"/>
        <v>5098575.682959049</v>
      </c>
      <c r="L26" s="19">
        <f t="shared" si="3"/>
        <v>3859621792</v>
      </c>
      <c r="M26" s="19">
        <f t="shared" si="3"/>
        <v>3950928942.4799981</v>
      </c>
      <c r="N26" s="21">
        <f t="shared" si="4"/>
        <v>3.5699816688739996</v>
      </c>
      <c r="O26" s="21">
        <f t="shared" si="4"/>
        <v>3.7136135673259991</v>
      </c>
      <c r="P26" s="22">
        <f t="shared" si="5"/>
        <v>-3.8677125621183639E-2</v>
      </c>
      <c r="Q26" s="23">
        <f t="shared" si="6"/>
        <v>751.8</v>
      </c>
      <c r="R26" s="23">
        <f t="shared" si="7"/>
        <v>834.4</v>
      </c>
    </row>
    <row r="27" spans="1:19" s="25" customFormat="1" x14ac:dyDescent="0.3">
      <c r="A27" s="12">
        <v>2015</v>
      </c>
      <c r="B27" s="13">
        <v>607</v>
      </c>
      <c r="C27" s="14">
        <v>0.86160000000000003</v>
      </c>
      <c r="D27" s="14">
        <v>0.63919999999999999</v>
      </c>
      <c r="E27" s="24" t="s">
        <v>106</v>
      </c>
      <c r="F27" s="15">
        <v>856</v>
      </c>
      <c r="G27" s="16">
        <f t="shared" ref="G27:H32" si="8">L27/1000000000</f>
        <v>4.3748822127600002</v>
      </c>
      <c r="H27" s="16">
        <f t="shared" si="8"/>
        <v>4.3621982075300005</v>
      </c>
      <c r="I27" s="16">
        <f t="shared" si="0"/>
        <v>1.2684005229999684E-2</v>
      </c>
      <c r="J27" s="17">
        <f t="shared" si="1"/>
        <v>2.9077095140025112E-3</v>
      </c>
      <c r="K27" s="18">
        <f t="shared" si="2"/>
        <v>5110843.7064953269</v>
      </c>
      <c r="L27" s="19">
        <v>4374882212.7600002</v>
      </c>
      <c r="M27" s="19">
        <v>4362198207.5300007</v>
      </c>
      <c r="N27" s="21">
        <f t="shared" si="4"/>
        <v>3.7957833757819999</v>
      </c>
      <c r="O27" s="21">
        <f t="shared" si="4"/>
        <v>3.857241939031999</v>
      </c>
      <c r="P27" s="22">
        <f t="shared" si="5"/>
        <v>-1.5933292290558954E-2</v>
      </c>
      <c r="Q27" s="23">
        <f t="shared" si="6"/>
        <v>713.8</v>
      </c>
      <c r="R27" s="23">
        <f t="shared" si="7"/>
        <v>793</v>
      </c>
    </row>
    <row r="28" spans="1:19" x14ac:dyDescent="0.3">
      <c r="A28" s="12">
        <v>2016</v>
      </c>
      <c r="B28" s="13">
        <v>711</v>
      </c>
      <c r="C28" s="14">
        <v>0.83399999999999996</v>
      </c>
      <c r="D28" s="14">
        <v>0.63290000000000002</v>
      </c>
      <c r="E28" s="24" t="s">
        <v>106</v>
      </c>
      <c r="F28" s="15">
        <v>737</v>
      </c>
      <c r="G28" s="16">
        <f t="shared" si="8"/>
        <v>4.3375227879899994</v>
      </c>
      <c r="H28" s="16">
        <f t="shared" si="8"/>
        <v>4.4843417697300056</v>
      </c>
      <c r="I28" s="16">
        <f t="shared" si="0"/>
        <v>-0.14681898174000629</v>
      </c>
      <c r="J28" s="17">
        <f t="shared" si="1"/>
        <v>-3.274036397739729E-2</v>
      </c>
      <c r="K28" s="18">
        <f t="shared" si="2"/>
        <v>5885376.9172184533</v>
      </c>
      <c r="L28" s="19">
        <v>4337522787.9899998</v>
      </c>
      <c r="M28" s="19">
        <v>4484341769.7300053</v>
      </c>
      <c r="N28" s="21">
        <f t="shared" si="4"/>
        <v>3.9638799354940004</v>
      </c>
      <c r="O28" s="21">
        <f t="shared" si="4"/>
        <v>4.0133952792540004</v>
      </c>
      <c r="P28" s="22">
        <f t="shared" si="5"/>
        <v>-1.2337519809213493E-2</v>
      </c>
      <c r="Q28" s="23">
        <f t="shared" si="6"/>
        <v>681.6</v>
      </c>
      <c r="R28" s="23">
        <f t="shared" si="7"/>
        <v>766.4</v>
      </c>
    </row>
    <row r="29" spans="1:19" x14ac:dyDescent="0.3">
      <c r="A29" s="26">
        <v>2017</v>
      </c>
      <c r="B29" s="13">
        <v>864</v>
      </c>
      <c r="C29" s="14">
        <v>0.80902777777777779</v>
      </c>
      <c r="D29" s="14">
        <v>0.62731481481481488</v>
      </c>
      <c r="E29" s="27" t="s">
        <v>106</v>
      </c>
      <c r="F29" s="15">
        <v>779</v>
      </c>
      <c r="G29" s="16">
        <f t="shared" si="8"/>
        <v>4.73647539174</v>
      </c>
      <c r="H29" s="16">
        <f t="shared" si="8"/>
        <v>5.0552224205600007</v>
      </c>
      <c r="I29" s="16">
        <f t="shared" si="0"/>
        <v>-0.31874702882000072</v>
      </c>
      <c r="J29" s="17">
        <f t="shared" si="1"/>
        <v>-6.3053017711669948E-2</v>
      </c>
      <c r="K29" s="18">
        <f t="shared" si="2"/>
        <v>6080199.4759178432</v>
      </c>
      <c r="L29" s="28">
        <v>4736475391.7399998</v>
      </c>
      <c r="M29" s="28">
        <v>5055222420.5600004</v>
      </c>
      <c r="N29" s="21">
        <f t="shared" si="4"/>
        <v>4.3167371567339989</v>
      </c>
      <c r="O29" s="21">
        <f t="shared" si="4"/>
        <v>4.4225036899660015</v>
      </c>
      <c r="P29" s="22">
        <f>N29/O29-1</f>
        <v>-2.3915533066025674E-2</v>
      </c>
      <c r="Q29" s="23">
        <f t="shared" si="6"/>
        <v>700</v>
      </c>
      <c r="R29" s="23">
        <f t="shared" si="7"/>
        <v>785.2</v>
      </c>
      <c r="S29" s="8"/>
    </row>
    <row r="30" spans="1:19" x14ac:dyDescent="0.3">
      <c r="A30" s="26">
        <v>2018</v>
      </c>
      <c r="B30" s="29">
        <v>859</v>
      </c>
      <c r="C30" s="30">
        <v>0.83819999999999995</v>
      </c>
      <c r="D30" s="30">
        <v>0.64959999999999996</v>
      </c>
      <c r="E30" s="27" t="s">
        <v>106</v>
      </c>
      <c r="F30" s="15">
        <f>517+104+103+101</f>
        <v>825</v>
      </c>
      <c r="G30" s="16">
        <f t="shared" si="8"/>
        <v>5.7326630201199995</v>
      </c>
      <c r="H30" s="16">
        <f t="shared" si="8"/>
        <v>5.8692770686199998</v>
      </c>
      <c r="I30" s="16">
        <f t="shared" si="0"/>
        <v>-0.13661404850000025</v>
      </c>
      <c r="J30" s="17">
        <f t="shared" si="1"/>
        <v>-2.3276128712751556E-2</v>
      </c>
      <c r="K30" s="18">
        <f t="shared" si="2"/>
        <v>6948682.4486303031</v>
      </c>
      <c r="L30" s="28">
        <f>2769432413.74+941116863.37+1016242538.54+1005871204.47</f>
        <v>5732663020.1199999</v>
      </c>
      <c r="M30" s="28">
        <f>2943499553.96+917050370.17+1025670021.57+983057122.92</f>
        <v>5869277068.6199999</v>
      </c>
      <c r="N30" s="21">
        <f t="shared" si="4"/>
        <v>4.6082330409219994</v>
      </c>
      <c r="O30" s="21">
        <f t="shared" si="4"/>
        <v>4.7443936817840004</v>
      </c>
      <c r="P30" s="22">
        <f>N30/O30-1</f>
        <v>-2.8699271180801622E-2</v>
      </c>
      <c r="Q30" s="23">
        <f t="shared" si="6"/>
        <v>735.4</v>
      </c>
      <c r="R30" s="23">
        <f t="shared" si="7"/>
        <v>790.8</v>
      </c>
      <c r="S30" s="8"/>
    </row>
    <row r="31" spans="1:19" x14ac:dyDescent="0.3">
      <c r="A31" s="26">
        <v>2019</v>
      </c>
      <c r="B31" s="29">
        <v>718</v>
      </c>
      <c r="C31" s="30">
        <v>0.94569999999999999</v>
      </c>
      <c r="D31" s="30">
        <v>0.8579</v>
      </c>
      <c r="E31" s="27" t="s">
        <v>106</v>
      </c>
      <c r="F31" s="15">
        <v>895</v>
      </c>
      <c r="G31" s="16">
        <f t="shared" si="8"/>
        <v>6.5144841299999996</v>
      </c>
      <c r="H31" s="16">
        <f t="shared" si="8"/>
        <v>6.3033014390000002</v>
      </c>
      <c r="I31" s="16">
        <f t="shared" si="0"/>
        <v>0.21118269099999942</v>
      </c>
      <c r="J31" s="17">
        <f t="shared" si="1"/>
        <v>3.35035049558891E-2</v>
      </c>
      <c r="K31" s="18">
        <f>L31/F31</f>
        <v>7278753.2178770946</v>
      </c>
      <c r="L31" s="28">
        <v>6514484130</v>
      </c>
      <c r="M31" s="28">
        <v>6303301439</v>
      </c>
      <c r="N31" s="21">
        <f>AVERAGE(L26:L31)/1000000000</f>
        <v>4.9259415557683326</v>
      </c>
      <c r="O31" s="21">
        <f t="shared" ref="O31:O32" si="9">AVERAGE(M26:M31)/1000000000</f>
        <v>5.0042116413200004</v>
      </c>
      <c r="P31" s="22">
        <f>N31/O31-1</f>
        <v>-1.5640842386718479E-2</v>
      </c>
      <c r="Q31" s="23">
        <f t="shared" ref="Q31:Q32" si="10">AVERAGE(B26:B31)</f>
        <v>732.5</v>
      </c>
      <c r="R31" s="23">
        <f t="shared" ref="R31:R32" si="11">AVERAGE(F26:F31)</f>
        <v>808.16666666666663</v>
      </c>
      <c r="S31" s="8"/>
    </row>
    <row r="32" spans="1:19" x14ac:dyDescent="0.3">
      <c r="A32" s="26">
        <v>2020</v>
      </c>
      <c r="B32" s="31">
        <f>LINE_GRAPH_DATA!C16</f>
        <v>352</v>
      </c>
      <c r="C32" s="32" t="e">
        <f>LINE_GRAPH_DATA!E16</f>
        <v>#REF!</v>
      </c>
      <c r="D32" s="32">
        <f>LINE_GRAPH_DATA!I16</f>
        <v>0</v>
      </c>
      <c r="E32" s="33"/>
      <c r="F32" s="34"/>
      <c r="G32" s="16">
        <f t="shared" si="8"/>
        <v>0</v>
      </c>
      <c r="H32" s="16">
        <f t="shared" si="8"/>
        <v>0</v>
      </c>
      <c r="I32" s="16">
        <f t="shared" si="0"/>
        <v>0</v>
      </c>
      <c r="J32" s="17" t="e">
        <f t="shared" si="1"/>
        <v>#DIV/0!</v>
      </c>
      <c r="K32" s="18" t="e">
        <f t="shared" ref="K32" si="12">L32/F32</f>
        <v>#DIV/0!</v>
      </c>
      <c r="L32" s="35"/>
      <c r="M32" s="35"/>
      <c r="N32" s="21">
        <f>AVERAGE(L27:L32)/1000000000</f>
        <v>5.1392055085220001</v>
      </c>
      <c r="O32" s="21">
        <f t="shared" si="9"/>
        <v>5.2148681810880015</v>
      </c>
      <c r="P32" s="22">
        <f>N32/O32-1</f>
        <v>-1.4509028788186051E-2</v>
      </c>
      <c r="Q32" s="23">
        <f t="shared" si="10"/>
        <v>685.16666666666663</v>
      </c>
      <c r="R32" s="23">
        <f t="shared" si="11"/>
        <v>818.4</v>
      </c>
      <c r="S32" s="8"/>
    </row>
    <row r="33" spans="1:19" x14ac:dyDescent="0.3">
      <c r="A33" s="36"/>
      <c r="B33" s="37"/>
      <c r="C33" s="37"/>
      <c r="D33" s="3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38"/>
      <c r="B34" s="8"/>
      <c r="C34" s="8"/>
      <c r="D34" s="8"/>
      <c r="E34" s="8"/>
      <c r="F34" s="8"/>
      <c r="G34" s="3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4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9" spans="1:19" x14ac:dyDescent="0.3">
      <c r="N39" s="11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activeCell="AA18" sqref="AA18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0F30F27-C18F-425C-B47F-24A8666903F9}">
  <ds:schemaRefs/>
</ds:datastoreItem>
</file>

<file path=customXml/itemProps2.xml><?xml version="1.0" encoding="utf-8"?>
<ds:datastoreItem xmlns:ds="http://schemas.openxmlformats.org/officeDocument/2006/customXml" ds:itemID="{05A1D6F3-73C8-447C-8590-8C3D944E12F4}">
  <ds:schemaRefs/>
</ds:datastoreItem>
</file>

<file path=customXml/itemProps3.xml><?xml version="1.0" encoding="utf-8"?>
<ds:datastoreItem xmlns:ds="http://schemas.openxmlformats.org/officeDocument/2006/customXml" ds:itemID="{7AB39C46-2B01-4BAF-A773-6A1E0FCC8986}">
  <ds:schemaRefs/>
</ds:datastoreItem>
</file>

<file path=customXml/itemProps4.xml><?xml version="1.0" encoding="utf-8"?>
<ds:datastoreItem xmlns:ds="http://schemas.openxmlformats.org/officeDocument/2006/customXml" ds:itemID="{AB64C111-9649-430B-9B52-9D6CB75D3461}">
  <ds:schemaRefs/>
</ds:datastoreItem>
</file>

<file path=customXml/itemProps5.xml><?xml version="1.0" encoding="utf-8"?>
<ds:datastoreItem xmlns:ds="http://schemas.openxmlformats.org/officeDocument/2006/customXml" ds:itemID="{95B69705-B52B-46C0-A5B6-25DEE1163D7F}">
  <ds:schemaRefs/>
</ds:datastoreItem>
</file>

<file path=customXml/itemProps6.xml><?xml version="1.0" encoding="utf-8"?>
<ds:datastoreItem xmlns:ds="http://schemas.openxmlformats.org/officeDocument/2006/customXml" ds:itemID="{BCFDA7CD-2CED-407E-8BC8-A13B0DD8165F}">
  <ds:schemaRefs/>
</ds:datastoreItem>
</file>

<file path=customXml/itemProps7.xml><?xml version="1.0" encoding="utf-8"?>
<ds:datastoreItem xmlns:ds="http://schemas.openxmlformats.org/officeDocument/2006/customXml" ds:itemID="{22F3EDAD-FF6D-472F-8308-CC304AABE3F7}">
  <ds:schemaRefs/>
</ds:datastoreItem>
</file>

<file path=customXml/itemProps8.xml><?xml version="1.0" encoding="utf-8"?>
<ds:datastoreItem xmlns:ds="http://schemas.openxmlformats.org/officeDocument/2006/customXml" ds:itemID="{9465E7E5-22FC-422F-BBE7-2002071396F8}">
  <ds:schemaRefs/>
</ds:datastoreItem>
</file>

<file path=customXml/itemProps9.xml><?xml version="1.0" encoding="utf-8"?>
<ds:datastoreItem xmlns:ds="http://schemas.openxmlformats.org/officeDocument/2006/customXml" ds:itemID="{50F5A0F0-4420-45E8-B81F-DAFB3863E847}">
  <ds:schemaRefs/>
</ds:datastoreItem>
</file>

<file path=customXml/itemProps10.xml><?xml version="1.0" encoding="utf-8"?>
<ds:datastoreItem xmlns:ds="http://schemas.openxmlformats.org/officeDocument/2006/customXml" ds:itemID="{7F4143AD-757E-4065-8B0E-8436B0331C5A}">
  <ds:schemaRefs/>
</ds:datastoreItem>
</file>

<file path=customXml/itemProps11.xml><?xml version="1.0" encoding="utf-8"?>
<ds:datastoreItem xmlns:ds="http://schemas.openxmlformats.org/officeDocument/2006/customXml" ds:itemID="{D8FB84A3-9E6D-40F1-9687-CDE7BAE88519}">
  <ds:schemaRefs/>
</ds:datastoreItem>
</file>

<file path=customXml/itemProps12.xml><?xml version="1.0" encoding="utf-8"?>
<ds:datastoreItem xmlns:ds="http://schemas.openxmlformats.org/officeDocument/2006/customXml" ds:itemID="{F7BCDF27-98B5-44A5-9D3E-2AF8CB1FC233}">
  <ds:schemaRefs/>
</ds:datastoreItem>
</file>

<file path=customXml/itemProps13.xml><?xml version="1.0" encoding="utf-8"?>
<ds:datastoreItem xmlns:ds="http://schemas.openxmlformats.org/officeDocument/2006/customXml" ds:itemID="{65CDC774-7879-4F84-8870-0020DCA8091A}">
  <ds:schemaRefs/>
</ds:datastoreItem>
</file>

<file path=customXml/itemProps14.xml><?xml version="1.0" encoding="utf-8"?>
<ds:datastoreItem xmlns:ds="http://schemas.openxmlformats.org/officeDocument/2006/customXml" ds:itemID="{E8E7EA94-8C92-43D5-A224-341849A41B69}">
  <ds:schemaRefs/>
</ds:datastoreItem>
</file>

<file path=customXml/itemProps15.xml><?xml version="1.0" encoding="utf-8"?>
<ds:datastoreItem xmlns:ds="http://schemas.openxmlformats.org/officeDocument/2006/customXml" ds:itemID="{C5ADC102-F5D6-484F-83F2-5DC64D0C2307}">
  <ds:schemaRefs/>
</ds:datastoreItem>
</file>

<file path=customXml/itemProps16.xml><?xml version="1.0" encoding="utf-8"?>
<ds:datastoreItem xmlns:ds="http://schemas.openxmlformats.org/officeDocument/2006/customXml" ds:itemID="{C9AC5CFE-96AF-42CE-A93F-D9BD7111BF17}">
  <ds:schemaRefs/>
</ds:datastoreItem>
</file>

<file path=customXml/itemProps17.xml><?xml version="1.0" encoding="utf-8"?>
<ds:datastoreItem xmlns:ds="http://schemas.openxmlformats.org/officeDocument/2006/customXml" ds:itemID="{86F575E2-EC10-42E2-A9A4-7A2031146D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OTOB</vt:lpstr>
      <vt:lpstr>LINE_GRAPH_DATA</vt:lpstr>
      <vt:lpstr>ON-BUDGET</vt:lpstr>
      <vt:lpstr>ON-TIME</vt:lpstr>
      <vt:lpstr>FY CUMULATIVE</vt:lpstr>
      <vt:lpstr>ALL</vt:lpstr>
      <vt:lpstr>CCSJ</vt:lpstr>
      <vt:lpstr>DATE</vt:lpstr>
      <vt:lpstr>DAY</vt:lpstr>
      <vt:lpstr>FINL</vt:lpstr>
      <vt:lpstr>FINL_MNTH</vt:lpstr>
      <vt:lpstr>MONTH</vt:lpstr>
      <vt:lpstr>OT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Projects</dc:title>
  <dc:subject>Reporting on Completed Projects</dc:subject>
  <dc:creator>TxDOT</dc:creator>
  <cp:lastModifiedBy>Ekta Vihite-C</cp:lastModifiedBy>
  <cp:lastPrinted>2019-10-30T20:47:40Z</cp:lastPrinted>
  <dcterms:created xsi:type="dcterms:W3CDTF">2019-08-06T20:52:47Z</dcterms:created>
  <dcterms:modified xsi:type="dcterms:W3CDTF">2020-10-02T21:14:37Z</dcterms:modified>
</cp:coreProperties>
</file>