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thomps1\Downloads\"/>
    </mc:Choice>
  </mc:AlternateContent>
  <xr:revisionPtr revIDLastSave="0" documentId="13_ncr:1_{F7536C1B-DEFA-4835-9821-BE34A958D5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Sheet1!$A$1:$W$32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Y29" i="1" l="1"/>
  <c r="AA29" i="1" s="1"/>
  <c r="Y28" i="1"/>
  <c r="AA28" i="1" s="1"/>
  <c r="Y27" i="1"/>
  <c r="AA27" i="1" s="1"/>
  <c r="Y26" i="1"/>
  <c r="AA26" i="1" s="1"/>
  <c r="AB11" i="1"/>
  <c r="AB12" i="1"/>
  <c r="AB13" i="1"/>
  <c r="AB14" i="1"/>
  <c r="AB15" i="1"/>
  <c r="AB16" i="1"/>
  <c r="AB17" i="1"/>
  <c r="AB20" i="1"/>
  <c r="AB21" i="1"/>
  <c r="AA21" i="1"/>
  <c r="AA20" i="1"/>
  <c r="AA19" i="1"/>
  <c r="AB19" i="1" s="1"/>
  <c r="AA18" i="1"/>
  <c r="AB18" i="1" s="1"/>
  <c r="AA17" i="1"/>
  <c r="AA16" i="1"/>
  <c r="AA15" i="1"/>
  <c r="AA14" i="1"/>
  <c r="AA13" i="1"/>
  <c r="AA12" i="1"/>
  <c r="AA11" i="1"/>
  <c r="AA10" i="1"/>
  <c r="AB10" i="1" s="1"/>
  <c r="AA9" i="1"/>
  <c r="AB9" i="1" s="1"/>
  <c r="AA8" i="1"/>
  <c r="AB8" i="1" s="1"/>
  <c r="AA7" i="1"/>
  <c r="AB7" i="1" s="1"/>
  <c r="AA6" i="1"/>
  <c r="AB6" i="1" s="1"/>
  <c r="AA5" i="1"/>
  <c r="AB5" i="1" s="1"/>
  <c r="AA4" i="1"/>
  <c r="AB4" i="1" s="1"/>
  <c r="AA3" i="1"/>
  <c r="AB3" i="1" s="1"/>
  <c r="AA2" i="1"/>
  <c r="AB2" i="1" s="1"/>
  <c r="AA1" i="1"/>
  <c r="AB1" i="1" s="1"/>
  <c r="Y12" i="1"/>
  <c r="Y11" i="1"/>
  <c r="Y7" i="1"/>
  <c r="AA30" i="1" l="1"/>
  <c r="Y14" i="1"/>
  <c r="T10" i="1" l="1" a="1"/>
  <c r="T10" i="1" s="1"/>
  <c r="S10" i="1" a="1"/>
  <c r="S10" i="1" s="1"/>
  <c r="S9" i="1" a="1"/>
  <c r="S9" i="1" s="1"/>
  <c r="T8" i="1" a="1"/>
  <c r="T8" i="1" s="1"/>
  <c r="T9" i="1" a="1"/>
  <c r="T9" i="1" s="1"/>
  <c r="T7" i="1" a="1"/>
  <c r="T7" i="1" s="1"/>
  <c r="S8" i="1" a="1"/>
  <c r="S8" i="1" s="1"/>
  <c r="S7" i="1" a="1"/>
  <c r="S7" i="1" s="1"/>
  <c r="T12" i="1" a="1"/>
  <c r="T12" i="1" s="1"/>
  <c r="T11" i="1" a="1"/>
  <c r="T11" i="1" s="1"/>
  <c r="T4" i="1" a="1"/>
  <c r="T4" i="1" s="1"/>
  <c r="T6" i="1" a="1"/>
  <c r="T6" i="1" s="1"/>
  <c r="T5" i="1" a="1"/>
  <c r="T5" i="1" s="1"/>
  <c r="S12" i="1" a="1"/>
  <c r="S12" i="1" s="1"/>
  <c r="S11" i="1" a="1"/>
  <c r="S11" i="1" s="1"/>
  <c r="S6" i="1" a="1"/>
  <c r="S6" i="1" s="1"/>
  <c r="S5" i="1" a="1"/>
  <c r="S5" i="1" s="1"/>
  <c r="S4" i="1" a="1"/>
  <c r="S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<sst xmlns="http://schemas.openxmlformats.org/spreadsheetml/2006/main" count="112" uniqueCount="57">
  <si>
    <t>R12-1T</t>
  </si>
  <si>
    <t>WEIGHT</t>
  </si>
  <si>
    <t>LIMIT</t>
  </si>
  <si>
    <t>GROSS</t>
  </si>
  <si>
    <t>LBS</t>
  </si>
  <si>
    <t>AXLE OR</t>
  </si>
  <si>
    <t>TANDEM</t>
  </si>
  <si>
    <t>R12-2bT</t>
  </si>
  <si>
    <t>AXLE</t>
  </si>
  <si>
    <t>R12-2cT</t>
  </si>
  <si>
    <t>R12-2aT</t>
  </si>
  <si>
    <t>R12-4bT</t>
  </si>
  <si>
    <t>R12-4cT</t>
  </si>
  <si>
    <t>R12-4aT</t>
  </si>
  <si>
    <t>VEHICLE</t>
  </si>
  <si>
    <t>WEIGHT LIMIT</t>
  </si>
  <si>
    <t>SINGLE VEH</t>
  </si>
  <si>
    <t>R12-8mT</t>
  </si>
  <si>
    <t>R12-8nT</t>
  </si>
  <si>
    <t>EMERGENCY</t>
  </si>
  <si>
    <t>4 - 7 AXLES</t>
  </si>
  <si>
    <t>5 - 7 AXLES</t>
  </si>
  <si>
    <t>6 - 7 AXLES</t>
  </si>
  <si>
    <t>7 AXLES</t>
  </si>
  <si>
    <t>R12-8aT</t>
  </si>
  <si>
    <t>SINGLE AXLE</t>
  </si>
  <si>
    <t>TANDEM AXLE</t>
  </si>
  <si>
    <t>SINGLE VEHICLE</t>
  </si>
  <si>
    <t>COMBINATION VEHICLE</t>
  </si>
  <si>
    <t>Posting Sign Conversion to SNBI 5.3: B.EP.03 &amp; 04</t>
  </si>
  <si>
    <t>B.EP.01: Legal Load Configuration</t>
  </si>
  <si>
    <t>B.EP.02: Legal Load Rating Factor</t>
  </si>
  <si>
    <t>B.EP.03: Posting Type</t>
  </si>
  <si>
    <t>B.EP.04: Posting Value</t>
  </si>
  <si>
    <t>Legal Vehicles</t>
  </si>
  <si>
    <t>(3) Type 3</t>
  </si>
  <si>
    <t>X.XX</t>
  </si>
  <si>
    <t>T</t>
  </si>
  <si>
    <t>(3S2) Type 3S2</t>
  </si>
  <si>
    <t>(3-3) Type 3-3</t>
  </si>
  <si>
    <t>Specialized Hauling Vehicles (SHV)</t>
  </si>
  <si>
    <t>(SU4) SU4 Truck</t>
  </si>
  <si>
    <t>(SU5) SU5 Truck</t>
  </si>
  <si>
    <t>(SU6) SU6 Truck</t>
  </si>
  <si>
    <t>(SU7) SU7 Truck</t>
  </si>
  <si>
    <t>Emergency Vehicles</t>
  </si>
  <si>
    <t>(EV2) Type EV2 Emergency Vehicle</t>
  </si>
  <si>
    <t>(EV3) Type EV3 Emergency Vehicle</t>
  </si>
  <si>
    <t>1-7 count</t>
  </si>
  <si>
    <t>8-11 count</t>
  </si>
  <si>
    <t>1-12 count</t>
  </si>
  <si>
    <t>13 count</t>
  </si>
  <si>
    <t>&lt;=1</t>
  </si>
  <si>
    <t>&lt;=2</t>
  </si>
  <si>
    <t>Notes:</t>
  </si>
  <si>
    <t>1. Please send an email to Jesus.Alvarez@txdot.gov for further assistance if the table shows "Sign Selection Conflict!"</t>
  </si>
  <si>
    <t>2. Posting Type and Posting Value shall follow the order as G, A, D, T when you input in AssetWise.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</si>
</sst>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LBS&quot;"/>
    <numFmt numFmtId="165" formatCode="#,##0&quot; LBS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5" xfId="0" applyBorder="1" applyAlignment="1"/>
    <xf numFmtId="164" fontId="0" fillId="0" borderId="8" xfId="0" applyNumberFormat="1" applyFill="1" applyBorder="1" applyAlignment="1"/>
    <xf numFmtId="164" fontId="0" fillId="0" borderId="0" xfId="0" applyNumberFormat="1" applyFill="1" applyBorder="1" applyAlignment="1"/>
    <xf numFmtId="164" fontId="0" fillId="0" borderId="13" xfId="0" applyNumberFormat="1" applyFill="1" applyBorder="1" applyAlignment="1"/>
    <xf numFmtId="0" fontId="0" fillId="0" borderId="15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3" fontId="0" fillId="2" borderId="3" xfId="0" applyNumberFormat="1" applyFill="1" applyBorder="1" applyAlignment="1" applyProtection="1">
      <alignment horizontal="center" vertical="center"/>
      <protection locked="0"/>
    </xf>
    <xf numFmtId="165" fontId="0" fillId="2" borderId="2" xfId="0" applyNumberFormat="1" applyFill="1" applyBorder="1" applyAlignment="1" applyProtection="1">
      <alignment horizontal="center" vertical="center"/>
      <protection locked="0"/>
    </xf>
    <xf numFmtId="165" fontId="0" fillId="2" borderId="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4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 applyProtection="1">
      <protection locked="0"/>
    </xf>
    <xf numFmtId="165" fontId="0" fillId="2" borderId="11" xfId="0" applyNumberFormat="1" applyFill="1" applyBorder="1" applyAlignment="1" applyProtection="1">
      <protection locked="0"/>
    </xf>
    <xf numFmtId="165" fontId="0" fillId="2" borderId="9" xfId="0" applyNumberFormat="1" applyFill="1" applyBorder="1" applyAlignment="1" applyProtection="1">
      <protection locked="0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X$1" lockText="1" noThreeD="1"/>
</file>

<file path=xl/ctrlProps/ctrlProp2.xml><?xml version="1.0" encoding="utf-8"?>
<formControlPr xmlns="http://schemas.microsoft.com/office/spreadsheetml/2009/9/main" objectType="CheckBox" fmlaLink="$X$2" lockText="1" noThreeD="1"/>
</file>

<file path=xl/ctrlProps/ctrlProp3.xml><?xml version="1.0" encoding="utf-8"?>
<formControlPr xmlns="http://schemas.microsoft.com/office/spreadsheetml/2009/9/main" objectType="CheckBox" fmlaLink="$X$3" lockText="1" noThreeD="1"/>
</file>

<file path=xl/ctrlProps/ctrlProp4.xml><?xml version="1.0" encoding="utf-8"?>
<formControlPr xmlns="http://schemas.microsoft.com/office/spreadsheetml/2009/9/main" objectType="CheckBox" fmlaLink="$X$4" lockText="1" noThreeD="1"/>
</file>

<file path=xl/ctrlProps/ctrlProp5.xml><?xml version="1.0" encoding="utf-8"?>
<formControlPr xmlns="http://schemas.microsoft.com/office/spreadsheetml/2009/9/main" objectType="CheckBox" fmlaLink="$X$5" lockText="1" noThreeD="1"/>
</file>

<file path=xl/ctrlProps/ctrlProp6.xml><?xml version="1.0" encoding="utf-8"?>
<formControlPr xmlns="http://schemas.microsoft.com/office/spreadsheetml/2009/9/main" objectType="CheckBox" fmlaLink="$X$6" lockText="1" noThreeD="1"/>
</file>

<file path=xl/ctrlProps/ctrlProp7.xml><?xml version="1.0" encoding="utf-8"?>
<formControlPr xmlns="http://schemas.microsoft.com/office/spreadsheetml/2009/9/main" objectType="CheckBox" fmlaLink="$X$7" lockText="1" noThreeD="1"/>
</file>

<file path=xl/ctrlProps/ctrlProp8.xml><?xml version="1.0" encoding="utf-8"?>
<formControlPr xmlns="http://schemas.microsoft.com/office/spreadsheetml/2009/9/main" objectType="CheckBox" fmlaLink="$X$8" lockText="1" noThreeD="1"/>
</file>

<file path=xl/ctrlProps/ctrlProp9.xml><?xml version="1.0" encoding="utf-8"?>
<formControlPr xmlns="http://schemas.microsoft.com/office/spreadsheetml/2009/9/main" objectType="CheckBox" fmlaLink="$X$9" lockText="1" noThreeD="1"/>
</file>

<file path=xl/ctrlProps/ctrlProp10.xml><?xml version="1.0" encoding="utf-8"?>
<formControlPr xmlns="http://schemas.microsoft.com/office/spreadsheetml/2009/9/main" objectType="CheckBox" fmlaLink="$X$10" lockText="1" noThreeD="1"/>
</file>

<file path=xl/ctrlProps/ctrlProp11.xml><?xml version="1.0" encoding="utf-8"?>
<formControlPr xmlns="http://schemas.microsoft.com/office/spreadsheetml/2009/9/main" objectType="CheckBox" fmlaLink="$X$11" lockText="1" noThreeD="1"/>
</file>

<file path=xl/ctrlProps/ctrlProp12.xml><?xml version="1.0" encoding="utf-8"?>
<formControlPr xmlns="http://schemas.microsoft.com/office/spreadsheetml/2009/9/main" objectType="CheckBox" fmlaLink="$X$12" lockText="1" noThreeD="1"/>
</file>

<file path=xl/ctrlProps/ctrlProp13.xml><?xml version="1.0" encoding="utf-8"?>
<formControlPr xmlns="http://schemas.microsoft.com/office/spreadsheetml/2009/9/main" objectType="CheckBox" fmlaLink="$X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160020</xdr:rowOff>
        </xdr:from>
        <xdr:to>
          <xdr:col>1</xdr:col>
          <xdr:colOff>251460</xdr:colOff>
          <xdr:row>3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152400</xdr:rowOff>
        </xdr:from>
        <xdr:to>
          <xdr:col>1</xdr:col>
          <xdr:colOff>236220</xdr:colOff>
          <xdr:row>10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160020</xdr:rowOff>
        </xdr:from>
        <xdr:to>
          <xdr:col>1</xdr:col>
          <xdr:colOff>236220</xdr:colOff>
          <xdr:row>17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160020</xdr:rowOff>
        </xdr:from>
        <xdr:to>
          <xdr:col>1</xdr:col>
          <xdr:colOff>251460</xdr:colOff>
          <xdr:row>24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</xdr:row>
          <xdr:rowOff>175260</xdr:rowOff>
        </xdr:from>
        <xdr:to>
          <xdr:col>4</xdr:col>
          <xdr:colOff>251460</xdr:colOff>
          <xdr:row>3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10</xdr:row>
          <xdr:rowOff>175260</xdr:rowOff>
        </xdr:from>
        <xdr:to>
          <xdr:col>4</xdr:col>
          <xdr:colOff>251460</xdr:colOff>
          <xdr:row>12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19</xdr:row>
          <xdr:rowOff>175260</xdr:rowOff>
        </xdr:from>
        <xdr:to>
          <xdr:col>4</xdr:col>
          <xdr:colOff>251460</xdr:colOff>
          <xdr:row>21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1</xdr:row>
          <xdr:rowOff>175260</xdr:rowOff>
        </xdr:from>
        <xdr:to>
          <xdr:col>7</xdr:col>
          <xdr:colOff>251460</xdr:colOff>
          <xdr:row>3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7</xdr:row>
          <xdr:rowOff>175260</xdr:rowOff>
        </xdr:from>
        <xdr:to>
          <xdr:col>7</xdr:col>
          <xdr:colOff>251460</xdr:colOff>
          <xdr:row>9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13</xdr:row>
          <xdr:rowOff>160020</xdr:rowOff>
        </xdr:from>
        <xdr:to>
          <xdr:col>7</xdr:col>
          <xdr:colOff>251460</xdr:colOff>
          <xdr:row>15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19</xdr:row>
          <xdr:rowOff>160020</xdr:rowOff>
        </xdr:from>
        <xdr:to>
          <xdr:col>7</xdr:col>
          <xdr:colOff>251460</xdr:colOff>
          <xdr:row>21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</xdr:row>
          <xdr:rowOff>175260</xdr:rowOff>
        </xdr:from>
        <xdr:to>
          <xdr:col>10</xdr:col>
          <xdr:colOff>251460</xdr:colOff>
          <xdr:row>3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10</xdr:row>
          <xdr:rowOff>152400</xdr:rowOff>
        </xdr:from>
        <xdr:to>
          <xdr:col>10</xdr:col>
          <xdr:colOff>251460</xdr:colOff>
          <xdr:row>12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showGridLines="0" tabSelected="1" zoomScaleNormal="100" zoomScaleSheetLayoutView="110" workbookViewId="0">
      <selection sqref="A1:N1"/>
    </sheetView>
  </sheetViews>
  <sheetFormatPr defaultColWidth="8.88671875" defaultRowHeight="14.4" x14ac:dyDescent="0.3"/>
  <cols>
    <col min="1" max="2" width="4.109375" style="10" customWidth="1"/>
    <col min="3" max="3" width="13.109375" style="10" customWidth="1"/>
    <col min="4" max="5" width="4.109375" style="10" customWidth="1"/>
    <col min="6" max="6" width="14" style="10" customWidth="1"/>
    <col min="7" max="8" width="4.109375" style="10" customWidth="1"/>
    <col min="9" max="9" width="15" style="10" customWidth="1"/>
    <col min="10" max="11" width="4.109375" style="10" customWidth="1"/>
    <col min="12" max="12" width="10.109375" style="10" customWidth="1"/>
    <col min="13" max="13" width="9.5546875" style="10" customWidth="1"/>
    <col min="14" max="14" width="11.33203125" style="10" customWidth="1"/>
    <col min="15" max="15" width="8.88671875" style="10"/>
    <col min="16" max="16" width="14" style="10" customWidth="1"/>
    <col min="17" max="17" width="21.44140625" style="10" customWidth="1"/>
    <col min="18" max="18" width="11.109375" style="10" customWidth="1"/>
    <col min="19" max="20" width="21.33203125" style="10" customWidth="1"/>
    <col min="21" max="23" width="8.88671875" style="10"/>
    <col min="24" max="25" width="8.88671875" style="29" hidden="1" customWidth="1"/>
    <col min="26" max="26" width="3" style="29" hidden="1" customWidth="1"/>
    <col min="27" max="28" width="8.88671875" style="29" hidden="1" customWidth="1"/>
    <col min="29" max="16384" width="8.88671875" style="10"/>
  </cols>
  <sheetData>
    <row r="1" spans="1:28" ht="25.5" customHeight="1" x14ac:dyDescent="0.3">
      <c r="A1" s="55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X1" s="29" t="b">
        <v>0</v>
      </c>
      <c r="AA1" s="30">
        <f>C6</f>
        <v>72000</v>
      </c>
      <c r="AB1" s="29">
        <f>ROUNDDOWN(AA1/2000,0)</f>
        <v>36</v>
      </c>
    </row>
    <row r="2" spans="1:28" ht="15" thickBot="1" x14ac:dyDescent="0.35">
      <c r="X2" s="29" t="b">
        <v>0</v>
      </c>
      <c r="AA2" s="30">
        <f>C14</f>
        <v>18000</v>
      </c>
      <c r="AB2" s="29">
        <f t="shared" ref="AB2:AB21" si="0">ROUNDDOWN(AA2/2000,0)</f>
        <v>9</v>
      </c>
    </row>
    <row r="3" spans="1:28" ht="16.2" thickBot="1" x14ac:dyDescent="0.35">
      <c r="C3" s="7" t="s">
        <v>1</v>
      </c>
      <c r="D3" s="13"/>
      <c r="F3" s="1" t="s">
        <v>1</v>
      </c>
      <c r="I3" s="16" t="s">
        <v>15</v>
      </c>
      <c r="L3" s="44" t="s">
        <v>19</v>
      </c>
      <c r="M3" s="45"/>
      <c r="N3" s="46"/>
      <c r="P3" s="21"/>
      <c r="Q3" s="25" t="s">
        <v>30</v>
      </c>
      <c r="R3" s="25" t="s">
        <v>31</v>
      </c>
      <c r="S3" s="25" t="s">
        <v>32</v>
      </c>
      <c r="T3" s="25" t="s">
        <v>33</v>
      </c>
      <c r="U3" s="26"/>
      <c r="X3" s="29" t="b">
        <v>0</v>
      </c>
      <c r="AA3" s="30">
        <f>C21</f>
        <v>30000</v>
      </c>
      <c r="AB3" s="29">
        <f t="shared" si="0"/>
        <v>15</v>
      </c>
    </row>
    <row r="4" spans="1:28" ht="15" thickBot="1" x14ac:dyDescent="0.35">
      <c r="C4" s="8" t="s">
        <v>2</v>
      </c>
      <c r="D4" s="13"/>
      <c r="F4" s="2" t="s">
        <v>2</v>
      </c>
      <c r="I4" s="3" t="s">
        <v>16</v>
      </c>
      <c r="L4" s="47" t="s">
        <v>14</v>
      </c>
      <c r="M4" s="48"/>
      <c r="N4" s="49"/>
      <c r="P4" s="54" t="s">
        <v>34</v>
      </c>
      <c r="Q4" s="25" t="s">
        <v>35</v>
      </c>
      <c r="R4" s="25" t="s">
        <v>36</v>
      </c>
      <c r="S4" s="25" t="str" cm="1">
        <f t="array" ref="S4">IF(AA30=4, IFERROR(_xlfn.IFS(X1, "G", X2, "A|D", X3, "D", X4, "A", X5, "G|A|D", X6, "G|D", X7, "A|D", X13, "G|A|D"), ""), "Sign Selection Conflict!")</f>
        <v/>
      </c>
      <c r="T4" s="25" t="str" cm="1">
        <f t="array" ref="T4">IF(AA30=4, IFERROR(_xlfn.IFS(X1, AB1, X2, AB2&amp;"|"&amp;AB2, X3, AB3, X4, AB4, X5, AB5&amp;"|"&amp;AB6&amp;"|"&amp;AB6, X6, AB7&amp;"|"&amp;AB8, X7, AB9&amp;"|"&amp;AB10, X13, AB20&amp;"|"&amp;AB18&amp;"|"&amp;AB19), ""), "Sign Selection Conflict!")</f>
        <v/>
      </c>
      <c r="U4" s="27" t="s">
        <v>37</v>
      </c>
      <c r="X4" s="29" t="b">
        <v>0</v>
      </c>
      <c r="AA4" s="30">
        <f>C27</f>
        <v>17000</v>
      </c>
      <c r="AB4" s="29">
        <f t="shared" si="0"/>
        <v>8</v>
      </c>
    </row>
    <row r="5" spans="1:28" ht="15" thickBot="1" x14ac:dyDescent="0.35">
      <c r="C5" s="9" t="s">
        <v>3</v>
      </c>
      <c r="D5" s="13"/>
      <c r="F5" s="12" t="s">
        <v>3</v>
      </c>
      <c r="I5" s="6" t="s">
        <v>20</v>
      </c>
      <c r="L5" s="50" t="s">
        <v>15</v>
      </c>
      <c r="M5" s="51"/>
      <c r="N5" s="52"/>
      <c r="P5" s="54"/>
      <c r="Q5" s="25" t="s">
        <v>38</v>
      </c>
      <c r="R5" s="25" t="s">
        <v>36</v>
      </c>
      <c r="S5" s="25" t="str" cm="1">
        <f t="array" ref="S5">IF(AA30=4, IFERROR(_xlfn.IFS(X1, "G", X2, "A|D", X3, "D", X4, "A", X5, "G|A|D", X6, "G|D", X7, "A|D", X13, "G|A|D"), ""), "Sign Selection Conflict!")</f>
        <v/>
      </c>
      <c r="T5" s="25" t="str" cm="1">
        <f t="array" ref="T5">IF(AA30=4, IFERROR(_xlfn.IFS(X1, AB1, X2, AB2&amp;"|"&amp;AB2, X3, AB3, X4, AB4, X5, AB5&amp;"|"&amp;AB6&amp;"|"&amp;AB6, X6, AB7&amp;"|"&amp;AB8, X7, AB9&amp;"|"&amp;AB10, X13, AB21&amp;"|"&amp;AB18&amp;"|"&amp;AB19), ""), "Sign Selection Conflict!")</f>
        <v/>
      </c>
      <c r="U5" s="27" t="s">
        <v>37</v>
      </c>
      <c r="X5" s="29" t="b">
        <v>0</v>
      </c>
      <c r="AA5" s="30">
        <f>F6</f>
        <v>68000</v>
      </c>
      <c r="AB5" s="29">
        <f t="shared" si="0"/>
        <v>34</v>
      </c>
    </row>
    <row r="6" spans="1:28" ht="15" thickBot="1" x14ac:dyDescent="0.35">
      <c r="C6" s="33">
        <v>72000</v>
      </c>
      <c r="D6" s="14"/>
      <c r="F6" s="36">
        <v>68000</v>
      </c>
      <c r="I6" s="35">
        <v>50000</v>
      </c>
      <c r="L6" s="17" t="s">
        <v>8</v>
      </c>
      <c r="M6" s="22"/>
      <c r="N6" s="41">
        <v>20000</v>
      </c>
      <c r="P6" s="54"/>
      <c r="Q6" s="25" t="s">
        <v>39</v>
      </c>
      <c r="R6" s="25" t="s">
        <v>36</v>
      </c>
      <c r="S6" s="25" t="str" cm="1">
        <f t="array" ref="S6">IF(AA30=4, IFERROR(_xlfn.IFS(X1, "G", X2, "A|D", X3, "D", X4, "A", X5, "G|A|D", X6, "G|D", X7, "A|D", X13, "G|A|D"), ""), "Sign Selection Conflict!")</f>
        <v/>
      </c>
      <c r="T6" s="25" t="str" cm="1">
        <f t="array" ref="T6">IF(AA30=4, IFERROR(_xlfn.IFS(X1, AB1, X2, AB2&amp;"|"&amp;AB2, X3, AB3, X4, AB4, X5, AB5&amp;"|"&amp;AB6&amp;"|"&amp;AB6, X6, AB7&amp;"|"&amp;AB8, X7, AB9&amp;"|"&amp;AB10, X13, AB21&amp;"|"&amp;AB18&amp;"|"&amp;AB19), ""), "Sign Selection Conflict!")</f>
        <v/>
      </c>
      <c r="U6" s="27" t="s">
        <v>37</v>
      </c>
      <c r="X6" s="29" t="b">
        <v>0</v>
      </c>
      <c r="AA6" s="30">
        <f>F9</f>
        <v>13000</v>
      </c>
      <c r="AB6" s="29">
        <f t="shared" si="0"/>
        <v>6</v>
      </c>
    </row>
    <row r="7" spans="1:28" ht="14.7" customHeight="1" thickBot="1" x14ac:dyDescent="0.35">
      <c r="C7" s="8" t="s">
        <v>4</v>
      </c>
      <c r="D7" s="13"/>
      <c r="F7" s="3" t="s">
        <v>5</v>
      </c>
      <c r="I7" s="10" t="s">
        <v>17</v>
      </c>
      <c r="L7" s="17" t="s">
        <v>6</v>
      </c>
      <c r="M7" s="23"/>
      <c r="N7" s="40">
        <v>35000</v>
      </c>
      <c r="P7" s="54" t="s">
        <v>40</v>
      </c>
      <c r="Q7" s="25" t="s">
        <v>41</v>
      </c>
      <c r="R7" s="25" t="s">
        <v>36</v>
      </c>
      <c r="S7" s="25" t="str" cm="1">
        <f t="array" ref="S7">IF(AA30=4, IFERROR(IF(AND(Y14=2, Y11= 1, X8= TRUE), _xlfn.IFS(X1, "G", X2, "G|A|D", X3, "G|D", X4, "G|A", X5, "G|A|D", X6, "G|D", X7, "G|A|D", X12, "G"), _xlfn.IFS(X1, "G", X2, "A|D", X3, "D", X4, "A", X5, "G|A|D", X6, "G|D", X7, "A|D",  X8, "G", X13, "G|A|D")), ""), "Sign Selection Conflict!")</f>
        <v/>
      </c>
      <c r="T7" s="25" t="str" cm="1">
        <f t="array" ref="T7">IF(AA30=4, IFERROR(IF(AND(Y14=2, Y11= 1, X8= TRUE), _xlfn.IFS(X1, AB11, X2, AB11&amp;"|"&amp;AB2&amp;"|"&amp;AB2, X3, AB11&amp;"|"&amp;AB3, X4, AB11&amp;"|"&amp;AB4, X5, AB11&amp;"|"&amp;AB6&amp;"|"&amp;AB6, X6, AB11&amp;"|"&amp;AB8, X7, AB11&amp;"|"&amp;AB9&amp;"|"&amp;AB10, X12, AB11), _xlfn.IFS(X1, AB1, X2, AB2&amp;"|"&amp;AB2, X3, AB3, X4, AB4, X5, AB5&amp;"|"&amp;AB6&amp;"|"&amp;AB6, X6, AB7&amp;"|"&amp;AB8, X7, AB9&amp;"|"&amp;AB10,  X8, AB11, X13, AB20&amp;"|"&amp;AB18&amp;"|"&amp;AB19)), ""), "Sign Selection Conflict!")</f>
        <v/>
      </c>
      <c r="U7" s="27" t="s">
        <v>37</v>
      </c>
      <c r="X7" s="29" t="b">
        <v>0</v>
      </c>
      <c r="Y7" s="29">
        <f>COUNTIF(X1:X7, "TRUE")</f>
        <v>0</v>
      </c>
      <c r="AA7" s="30">
        <f>F15</f>
        <v>70000</v>
      </c>
      <c r="AB7" s="29">
        <f t="shared" si="0"/>
        <v>35</v>
      </c>
    </row>
    <row r="8" spans="1:28" ht="15" thickBot="1" x14ac:dyDescent="0.35">
      <c r="C8" s="10" t="s">
        <v>0</v>
      </c>
      <c r="F8" s="3" t="s">
        <v>6</v>
      </c>
      <c r="L8" s="18" t="s">
        <v>3</v>
      </c>
      <c r="M8" s="24"/>
      <c r="N8" s="39">
        <v>60000</v>
      </c>
      <c r="P8" s="54"/>
      <c r="Q8" s="25" t="s">
        <v>42</v>
      </c>
      <c r="R8" s="25" t="s">
        <v>36</v>
      </c>
      <c r="S8" s="25" t="str" cm="1">
        <f t="array" ref="S8">IF(AA30=4, IFERROR(IF(AND(Y14=2, Y11= 1, OR(X8=TRUE, X9=TRUE)), _xlfn.IFS(X1, "G", X2, "G|A|D", X3, "G|D", X4, "G|A", X5, "G|A|D", X6, "G|D", X7, "G|A|D", X12, "G"), _xlfn.IFS(X1, "G", X2, "A|D", X3, "D", X4, "A", X5, "G|A|D", X6, "G|D", X7, "A|D",  X8, "G", X9, "G", X13, "G|A|D")), ""), "Sign Selection Conflict!")</f>
        <v/>
      </c>
      <c r="T8" s="25" t="str" cm="1">
        <f t="array" ref="T8">IF(AA30=4, IFERROR(IF(AND(Y14=2, Y11= 1, OR(X8=TRUE, X9=TRUE)), _xlfn.IFS(X8,_xlfn.IFS(X1, AB11, X2, AB11&amp;"|"&amp;AB2&amp;"|"&amp;AB2, X3, AB11&amp;"|"&amp;AB3, X4, AB11&amp;"|"&amp;AB4, X5, AB11&amp;"|"&amp;AB6&amp;"|"&amp;AB6, X6, AB11&amp;"|"&amp;AB8, X7, AB11&amp;"|"&amp;AB9&amp;"|"&amp;AB10, X12, AB11), X9, _xlfn.IFS(X1, AB12, X2, AB12&amp;"|"&amp;AB2&amp;"|"&amp;AB2, X3, AB12&amp;"|"&amp;AB3, X4, AB12&amp;"|"&amp;AB4, X5, AB12&amp;"|"&amp;AB6&amp;"|"&amp;AB6, X6, AB12&amp;"|"&amp;AB8, X7, AB12&amp;"|"&amp;AB9&amp;"|"&amp;AB10, X12, AB12)), _xlfn.IFS(X1, AB1, X2, AB2&amp;"|"&amp;AB2, X3, AB3, X4, AB4, X5, AB5&amp;"|"&amp;AB6&amp;"|"&amp;AB6, X6, AB7&amp;"|"&amp;AB8, X7, AB9&amp;"|"&amp;AB10,  X8, AB11, X9, AB12, X13, AB20&amp;"|"&amp;AB18&amp;"|"&amp;AB19)), ""), "Sign Selection Conflict!")</f>
        <v/>
      </c>
      <c r="U8" s="27" t="s">
        <v>37</v>
      </c>
      <c r="X8" s="29" t="b">
        <v>0</v>
      </c>
      <c r="AA8" s="30">
        <f>F18</f>
        <v>26000</v>
      </c>
      <c r="AB8" s="29">
        <f t="shared" si="0"/>
        <v>13</v>
      </c>
    </row>
    <row r="9" spans="1:28" ht="15" thickBot="1" x14ac:dyDescent="0.35">
      <c r="F9" s="35">
        <v>13000</v>
      </c>
      <c r="I9" s="16" t="s">
        <v>15</v>
      </c>
      <c r="L9" s="45" t="s">
        <v>18</v>
      </c>
      <c r="M9" s="45"/>
      <c r="N9" s="45"/>
      <c r="P9" s="54"/>
      <c r="Q9" s="25" t="s">
        <v>43</v>
      </c>
      <c r="R9" s="25" t="s">
        <v>36</v>
      </c>
      <c r="S9" s="25" t="str" cm="1">
        <f t="array" ref="S9">IF(AA30=4, IFERROR(IF(AND(Y14=2, Y11= 1, OR(X8=TRUE, X9=TRUE, X10=TRUE)), _xlfn.IFS(X1, "G", X2, "G|A|D", X3, "G|D", X4, "G|A", X5, "G|A|D", X6, "G|D", X7, "G|A|D", X12, "G"), _xlfn.IFS(X1, "G", X2, "A|D", X3, "D", X4, "A", X5, "G|A|D", X6, "G|D", X7, "A|D",  X8, "G", X9, "G",  X10, "G", X13, "G|A|D")), ""), "Sign Selection Conflict!")</f>
        <v/>
      </c>
      <c r="T9" s="25" t="str" cm="1">
        <f t="array" ref="T9">IF(AA30=4, IFERROR(IF(AND(Y14=2, Y11= 1, OR(X8=TRUE, X9=TRUE, X10=TRUE)), _xlfn.IFS(X8, _xlfn.IFS(X1, AB11, X2, AB11&amp;"|"&amp;AB2&amp;"|"&amp;AB2, X3, AB11&amp;"|"&amp;AB3, X4, AB11&amp;"|"&amp;AB4, X5, AB11&amp;"|"&amp;AB6&amp;"|"&amp;AB6, X6, AB11&amp;"|"&amp;AB8, X7, AB11&amp;"|"&amp;AB9&amp;"|"&amp;AB10, X12, AB11), X9, _xlfn.IFS(X1, AB12, X2, AB12&amp;"|"&amp;AB2&amp;"|"&amp;AB2, X3, AB12&amp;"|"&amp;AB3, X4, AB12&amp;"|"&amp;AB4, X5, AB12&amp;"|"&amp;AB6&amp;"|"&amp;AB6, X6, AB12&amp;"|"&amp;AB8, X7, AB12&amp;"|"&amp;AB9&amp;"|"&amp;AB10, X12, AB12), X10, _xlfn.IFS(X1, AB13, X2, AB13&amp;"|"&amp;AB2&amp;"|"&amp;AB2, X3, AB13&amp;"|"&amp;AB3, X4, AB13&amp;"|"&amp;AB4, X5, AB13&amp;"|"&amp;AB6&amp;"|"&amp;AB6, X6, AB13&amp;"|"&amp;AB8, X7, AB13&amp;"|"&amp;AB9&amp;"|"&amp;AB10, X12, AB13)), _xlfn.IFS(X1, AB1, X2, AB2&amp;"|"&amp;AB2, X3, AB3, X4, AB4, X5, AB5&amp;"|"&amp;AB6&amp;"|"&amp;AB6, X6, AB7&amp;"|"&amp;AB8, X7, AB9&amp;"|"&amp;AB10,  X8, AB11, X9, AB12, X10, AB13, X13, AB20&amp;"|"&amp;AB18&amp;"|"&amp;AB19)), ""), "Sign Selection Conflict!")</f>
        <v/>
      </c>
      <c r="U9" s="27" t="s">
        <v>37</v>
      </c>
      <c r="X9" s="29" t="b">
        <v>0</v>
      </c>
      <c r="AA9" s="30">
        <f>F24</f>
        <v>15000</v>
      </c>
      <c r="AB9" s="29">
        <f t="shared" si="0"/>
        <v>7</v>
      </c>
    </row>
    <row r="10" spans="1:28" x14ac:dyDescent="0.3">
      <c r="C10" s="7" t="s">
        <v>1</v>
      </c>
      <c r="D10" s="13"/>
      <c r="F10" s="4" t="s">
        <v>11</v>
      </c>
      <c r="I10" s="3" t="s">
        <v>16</v>
      </c>
      <c r="P10" s="54"/>
      <c r="Q10" s="25" t="s">
        <v>44</v>
      </c>
      <c r="R10" s="25" t="s">
        <v>36</v>
      </c>
      <c r="S10" s="25" t="str" cm="1">
        <f t="array" ref="S10">IF(AA30=4, IFERROR(IF(AND(Y14=2, Y11= 1, OR(X8=TRUE, X9=TRUE, X10=TRUE, X11=TRUE)), _xlfn.IFS(X1, "G", X2, "G|A|D", X3, "G|D", X4, "G|A", X5, "G|A|D", X6, "G|D", X7, "G|A|D", X12, "G"), _xlfn.IFS(X1, "G", X2, "A|D", X3, "D", X4, "A", X5, "G|A|D", X6, "G|D", X7, "A|D",  X8, "G", X9, "G",  X10, "G", X11, "G", X13, "G|A|D")), ""), "Sign Selection Conflict!")</f>
        <v/>
      </c>
      <c r="T10" s="25" t="str" cm="1">
        <f t="array" ref="T10">IF(AA30=4, IFERROR(IF(AND(Y14=2, Y11= 1, OR(X8=TRUE, X9=TRUE, X10=TRUE, X11=TRUE)), _xlfn.IFS(X8, _xlfn.IFS(X1, AB11, X2, AB11&amp;"|"&amp;AB2&amp;"|"&amp;AB2, X3, AB11&amp;"|"&amp;AB3, X4, AB11&amp;"|"&amp;AB4, X5, AB11&amp;"|"&amp;AB6&amp;"|"&amp;AB6, X6, AB11&amp;"|"&amp;AB8, X7, AB11&amp;"|"&amp;AB9&amp;"|"&amp;AB10, X12, AB11), X9, _xlfn.IFS(X1, AB12, X2, AB12&amp;"|"&amp;AB2&amp;"|"&amp;AB2, X3, AB12&amp;"|"&amp;AB3, X4, AB12&amp;"|"&amp;AB4, X5, AB12&amp;"|"&amp;AB6&amp;"|"&amp;AB6, X6, AB12&amp;"|"&amp;AB8, X7, AB12&amp;"|"&amp;AB9&amp;"|"&amp;AB10, X12, AB12), X10, _xlfn.IFS(X1, AB13, X2, AB13&amp;"|"&amp;AB2&amp;"|"&amp;AB2, X3, AB13&amp;"|"&amp;AB3, X4, AB13&amp;"|"&amp;AB4, X5, AB13&amp;"|"&amp;AB6&amp;"|"&amp;AB6, X6, AB13&amp;"|"&amp;AB8, X7, AB13&amp;"|"&amp;AB9&amp;"|"&amp;AB10, X12, AB13), X11, _xlfn.IFS(X1, AB14, X2, AB14&amp;"|"&amp;AB2&amp;"|"&amp;AB2, X3, AB14&amp;"|"&amp;AB3, X4, AB14&amp;"|"&amp;AB4, X5, AB14&amp;"|"&amp;AB6&amp;"|"&amp;AB6, X6, AB14&amp;"|"&amp;AB8, X7, AB14&amp;"|"&amp;AB9&amp;"|"&amp;AB10, X12, AB14)), _xlfn.IFS(X1, AB1, X2, AB2&amp;"|"&amp;AB2, X3, AB3, X4, AB4, X5, AB5&amp;"|"&amp;AB6&amp;"|"&amp;AB6, X6, AB7&amp;"|"&amp;AB8, X7, AB9&amp;"|"&amp;AB10,  X8, AB11, X9, AB12, X10, AB13, X11, AB14, X13, AB20&amp;"|"&amp;AB18&amp;"|"&amp;AB19)), ""), "Sign Selection Conflict!")</f>
        <v/>
      </c>
      <c r="U10" s="27" t="s">
        <v>37</v>
      </c>
      <c r="X10" s="29" t="b">
        <v>0</v>
      </c>
      <c r="AA10" s="30">
        <f>F26</f>
        <v>28000</v>
      </c>
      <c r="AB10" s="29">
        <f t="shared" si="0"/>
        <v>14</v>
      </c>
    </row>
    <row r="11" spans="1:28" ht="15" thickBot="1" x14ac:dyDescent="0.35">
      <c r="C11" s="8" t="s">
        <v>2</v>
      </c>
      <c r="D11" s="13"/>
      <c r="I11" s="6" t="s">
        <v>21</v>
      </c>
      <c r="P11" s="54" t="s">
        <v>45</v>
      </c>
      <c r="Q11" s="25" t="s">
        <v>46</v>
      </c>
      <c r="R11" s="25" t="s">
        <v>36</v>
      </c>
      <c r="S11" s="25" t="str" cm="1">
        <f t="array" ref="S11">IF(AA30=4, IFERROR(IF(AND(Y14=2, Y12= 1), "G|A", _xlfn.IFS(X1, "G", X2, "A", X3, "", X4, "A", X5, "G|A", X6, "G", X7, "A", X12, "G|A", X13, "G|A")), ""), "Sign Selection Conflict!")</f>
        <v/>
      </c>
      <c r="T11" s="25" t="str" cm="1">
        <f t="array" ref="T11">IF(AA30=4, IFERROR(IF(AND(Y14=2, Y12= 1), AB17&amp;"|"&amp;AB15, _xlfn.IFS(X1, AB1, X2, AB2, X3, "", X4, AB4, X5, AB5&amp;"|"&amp;AB6, X6, AB7, X7, AB9, X12, AB17&amp;"|"&amp;AB15, X13, AB20&amp;"|"&amp;AB18)), ""), "Sign Selection Conflict!")</f>
        <v/>
      </c>
      <c r="U11" s="27" t="s">
        <v>37</v>
      </c>
      <c r="X11" s="29" t="b">
        <v>0</v>
      </c>
      <c r="Y11" s="29">
        <f>COUNTIF(X8:X11, "TRUE")</f>
        <v>0</v>
      </c>
      <c r="AA11" s="30">
        <f>I6</f>
        <v>50000</v>
      </c>
      <c r="AB11" s="29">
        <f t="shared" si="0"/>
        <v>25</v>
      </c>
    </row>
    <row r="12" spans="1:28" ht="15" thickBot="1" x14ac:dyDescent="0.35">
      <c r="C12" s="7" t="s">
        <v>5</v>
      </c>
      <c r="D12" s="13"/>
      <c r="F12" s="1" t="s">
        <v>1</v>
      </c>
      <c r="I12" s="35">
        <v>55000</v>
      </c>
      <c r="L12" s="44" t="s">
        <v>15</v>
      </c>
      <c r="M12" s="45"/>
      <c r="N12" s="46"/>
      <c r="O12" s="20"/>
      <c r="P12" s="54"/>
      <c r="Q12" s="25" t="s">
        <v>47</v>
      </c>
      <c r="R12" s="25" t="s">
        <v>36</v>
      </c>
      <c r="S12" s="25" t="str" cm="1">
        <f t="array" ref="S12">IF(AA30=4, IFERROR(IF(AND(Y14=2, Y12= 1), "G|A|D", _xlfn.IFS(X1, "G", X2, "A|D", X3, "D", X4, "A", X5, "G|A|D", X6, "G|D", X7, "A|D", X12, "G|A|D", X13, "G|A|D")), ""), "Sign Selection Conflict!")</f>
        <v/>
      </c>
      <c r="T12" s="25" t="str" cm="1">
        <f t="array" ref="T12">IF(AA30=4, IFERROR(IF(AND(Y14=2, Y12= 1), AB17&amp;"|"&amp;AB15&amp;"|"&amp;AB16, _xlfn.IFS(X1, AB1, X2, AB2&amp;"|"&amp;AB2, X3, AB3, X4, AB4, X5, AB5&amp;"|"&amp;AB6&amp;"|"&amp;AB6, X6, AB7&amp;"|"&amp;AB8, X7, AB9&amp;"|"&amp;AB10, X12, AB17&amp;"|"&amp;AB15&amp;"|"&amp;AB16, X13, AB20&amp;"|"&amp;AB18&amp;"|"&amp;AB19)), ""), "Sign Selection Conflict!")</f>
        <v/>
      </c>
      <c r="U12" s="27" t="s">
        <v>37</v>
      </c>
      <c r="X12" s="29" t="b">
        <v>0</v>
      </c>
      <c r="Y12" s="29">
        <f>COUNTIF(X12, "TRUE")</f>
        <v>0</v>
      </c>
      <c r="AA12" s="30">
        <f>I12</f>
        <v>55000</v>
      </c>
      <c r="AB12" s="29">
        <f t="shared" si="0"/>
        <v>27</v>
      </c>
    </row>
    <row r="13" spans="1:28" ht="15" thickBot="1" x14ac:dyDescent="0.35">
      <c r="C13" s="9" t="s">
        <v>6</v>
      </c>
      <c r="D13" s="13"/>
      <c r="F13" s="2" t="s">
        <v>2</v>
      </c>
      <c r="I13" s="10" t="s">
        <v>17</v>
      </c>
      <c r="L13" s="17" t="s">
        <v>25</v>
      </c>
      <c r="M13" s="20"/>
      <c r="N13" s="38">
        <v>20000</v>
      </c>
      <c r="X13" s="29" t="b">
        <v>0</v>
      </c>
      <c r="AA13" s="30">
        <f>I18</f>
        <v>60000</v>
      </c>
      <c r="AB13" s="29">
        <f t="shared" si="0"/>
        <v>30</v>
      </c>
    </row>
    <row r="14" spans="1:28" ht="15" thickBot="1" x14ac:dyDescent="0.35">
      <c r="C14" s="34">
        <v>18000</v>
      </c>
      <c r="D14" s="13"/>
      <c r="F14" s="1" t="s">
        <v>3</v>
      </c>
      <c r="L14" s="17" t="s">
        <v>26</v>
      </c>
      <c r="M14" s="20"/>
      <c r="N14" s="38">
        <v>34000</v>
      </c>
      <c r="Q14" s="53" t="str">
        <f>IF(AND(C14&lt;=20000, C21&lt;=34000, C27&lt;=20000, F9&lt;=20000, F18&lt;=34000, F24&lt;=20000, F26&lt;=34000, N13&lt;=20000, N14&lt;=34000),"","WARNING! State Legal Limits: Single Axle = 20,000 lbs and Tandem Axle = 34,000 lbs")</f>
        <v/>
      </c>
      <c r="R14" s="53"/>
      <c r="S14" s="53"/>
      <c r="T14" s="53"/>
      <c r="Y14" s="29">
        <f>SUM(Y7,Y11,Y12)</f>
        <v>0</v>
      </c>
      <c r="AA14" s="30">
        <f>I24</f>
        <v>65000</v>
      </c>
      <c r="AB14" s="29">
        <f t="shared" si="0"/>
        <v>32</v>
      </c>
    </row>
    <row r="15" spans="1:28" ht="15" thickBot="1" x14ac:dyDescent="0.35">
      <c r="C15" s="10" t="s">
        <v>7</v>
      </c>
      <c r="F15" s="36">
        <v>70000</v>
      </c>
      <c r="I15" s="16" t="s">
        <v>15</v>
      </c>
      <c r="L15" s="17" t="s">
        <v>27</v>
      </c>
      <c r="M15" s="20"/>
      <c r="N15" s="38">
        <v>69000</v>
      </c>
      <c r="AA15" s="30">
        <f>N6</f>
        <v>20000</v>
      </c>
      <c r="AB15" s="29">
        <f t="shared" si="0"/>
        <v>10</v>
      </c>
    </row>
    <row r="16" spans="1:28" ht="15" thickBot="1" x14ac:dyDescent="0.35">
      <c r="F16" s="3" t="s">
        <v>6</v>
      </c>
      <c r="I16" s="3" t="s">
        <v>16</v>
      </c>
      <c r="L16" s="18" t="s">
        <v>28</v>
      </c>
      <c r="M16" s="19"/>
      <c r="N16" s="37">
        <v>80000</v>
      </c>
      <c r="P16" s="32" t="s">
        <v>54</v>
      </c>
      <c r="Q16" t="s">
        <v>55</v>
      </c>
      <c r="R16" s="28"/>
      <c r="S16" s="28"/>
      <c r="T16" s="28"/>
      <c r="U16" s="28"/>
      <c r="AA16" s="30">
        <f>N7</f>
        <v>35000</v>
      </c>
      <c r="AB16" s="29">
        <f t="shared" si="0"/>
        <v>17</v>
      </c>
    </row>
    <row r="17" spans="3:28" x14ac:dyDescent="0.3">
      <c r="C17" s="7" t="s">
        <v>1</v>
      </c>
      <c r="D17" s="13"/>
      <c r="F17" s="3" t="s">
        <v>8</v>
      </c>
      <c r="I17" s="6" t="s">
        <v>22</v>
      </c>
      <c r="L17" s="43" t="s">
        <v>24</v>
      </c>
      <c r="M17" s="43"/>
      <c r="N17" s="43"/>
      <c r="P17"/>
      <c r="Q17" t="s">
        <v>56</v>
      </c>
      <c r="R17" s="28"/>
      <c r="S17" s="28"/>
      <c r="T17" s="28"/>
      <c r="U17" s="28"/>
      <c r="AA17" s="30">
        <f>N8</f>
        <v>60000</v>
      </c>
      <c r="AB17" s="29">
        <f t="shared" si="0"/>
        <v>30</v>
      </c>
    </row>
    <row r="18" spans="3:28" ht="15" thickBot="1" x14ac:dyDescent="0.35">
      <c r="C18" s="8" t="s">
        <v>2</v>
      </c>
      <c r="D18" s="13"/>
      <c r="F18" s="35">
        <v>26000</v>
      </c>
      <c r="I18" s="35">
        <v>60000</v>
      </c>
      <c r="Q18" s="42"/>
      <c r="R18" s="42"/>
      <c r="S18" s="42"/>
      <c r="AA18" s="30">
        <f>N13</f>
        <v>20000</v>
      </c>
      <c r="AB18" s="29">
        <f t="shared" si="0"/>
        <v>10</v>
      </c>
    </row>
    <row r="19" spans="3:28" x14ac:dyDescent="0.3">
      <c r="C19" s="7" t="s">
        <v>6</v>
      </c>
      <c r="D19" s="13"/>
      <c r="F19" s="4" t="s">
        <v>12</v>
      </c>
      <c r="I19" s="10" t="s">
        <v>17</v>
      </c>
      <c r="AA19" s="30">
        <f>N14</f>
        <v>34000</v>
      </c>
      <c r="AB19" s="29">
        <f t="shared" si="0"/>
        <v>17</v>
      </c>
    </row>
    <row r="20" spans="3:28" ht="15" thickBot="1" x14ac:dyDescent="0.35">
      <c r="C20" s="9" t="s">
        <v>8</v>
      </c>
      <c r="D20" s="13"/>
      <c r="AA20" s="30">
        <f>N15</f>
        <v>69000</v>
      </c>
      <c r="AB20" s="29">
        <f t="shared" si="0"/>
        <v>34</v>
      </c>
    </row>
    <row r="21" spans="3:28" ht="15" thickBot="1" x14ac:dyDescent="0.35">
      <c r="C21" s="34">
        <v>30000</v>
      </c>
      <c r="D21" s="13"/>
      <c r="F21" s="1" t="s">
        <v>1</v>
      </c>
      <c r="I21" s="16" t="s">
        <v>15</v>
      </c>
      <c r="AA21" s="30">
        <f>N16</f>
        <v>80000</v>
      </c>
      <c r="AB21" s="29">
        <f t="shared" si="0"/>
        <v>40</v>
      </c>
    </row>
    <row r="22" spans="3:28" x14ac:dyDescent="0.3">
      <c r="C22" s="10" t="s">
        <v>9</v>
      </c>
      <c r="F22" s="5" t="s">
        <v>2</v>
      </c>
      <c r="I22" s="3" t="s">
        <v>16</v>
      </c>
    </row>
    <row r="23" spans="3:28" ht="15" thickBot="1" x14ac:dyDescent="0.35">
      <c r="F23" s="12" t="s">
        <v>8</v>
      </c>
      <c r="I23" s="6" t="s">
        <v>23</v>
      </c>
    </row>
    <row r="24" spans="3:28" ht="15" thickBot="1" x14ac:dyDescent="0.35">
      <c r="C24" s="7" t="s">
        <v>1</v>
      </c>
      <c r="D24" s="13"/>
      <c r="F24" s="36">
        <v>15000</v>
      </c>
      <c r="I24" s="35">
        <v>65000</v>
      </c>
    </row>
    <row r="25" spans="3:28" x14ac:dyDescent="0.3">
      <c r="C25" s="11" t="s">
        <v>2</v>
      </c>
      <c r="D25" s="13"/>
      <c r="F25" s="3" t="s">
        <v>6</v>
      </c>
      <c r="I25" s="10" t="s">
        <v>17</v>
      </c>
    </row>
    <row r="26" spans="3:28" ht="15" thickBot="1" x14ac:dyDescent="0.35">
      <c r="C26" s="9" t="s">
        <v>8</v>
      </c>
      <c r="D26" s="13"/>
      <c r="F26" s="35">
        <v>28000</v>
      </c>
      <c r="X26" s="31" t="s">
        <v>48</v>
      </c>
      <c r="Y26" s="29">
        <f>COUNTIF(X1:X7, "TRUE")</f>
        <v>0</v>
      </c>
      <c r="Z26" s="29" t="s">
        <v>52</v>
      </c>
      <c r="AA26" s="29">
        <f>IF(Y26&lt;=1,1,0)</f>
        <v>1</v>
      </c>
    </row>
    <row r="27" spans="3:28" x14ac:dyDescent="0.3">
      <c r="C27" s="33">
        <v>17000</v>
      </c>
      <c r="D27" s="15"/>
      <c r="F27" s="10" t="s">
        <v>13</v>
      </c>
      <c r="X27" s="31" t="s">
        <v>49</v>
      </c>
      <c r="Y27" s="29">
        <f>COUNTIF(X8:X11, "TRUE")</f>
        <v>0</v>
      </c>
      <c r="Z27" s="29" t="s">
        <v>52</v>
      </c>
      <c r="AA27" s="29">
        <f t="shared" ref="AA27:AA29" si="1">IF(Y27&lt;=1,1,0)</f>
        <v>1</v>
      </c>
    </row>
    <row r="28" spans="3:28" ht="15" thickBot="1" x14ac:dyDescent="0.35">
      <c r="C28" s="8" t="s">
        <v>4</v>
      </c>
      <c r="D28" s="13"/>
      <c r="X28" s="31" t="s">
        <v>50</v>
      </c>
      <c r="Y28" s="29">
        <f>COUNTIF(X1:X12, "TRUE")</f>
        <v>0</v>
      </c>
      <c r="Z28" s="29" t="s">
        <v>53</v>
      </c>
      <c r="AA28" s="29">
        <f>IF(Y28&lt;=2,1,0)</f>
        <v>1</v>
      </c>
    </row>
    <row r="29" spans="3:28" x14ac:dyDescent="0.3">
      <c r="C29" s="10" t="s">
        <v>10</v>
      </c>
      <c r="X29" s="31" t="s">
        <v>51</v>
      </c>
      <c r="Y29" s="29">
        <f>IF(X13=TRUE, COUNTIF(X1:X12, "TRUE")+1, 0)</f>
        <v>0</v>
      </c>
      <c r="Z29" s="29" t="s">
        <v>52</v>
      </c>
      <c r="AA29" s="29">
        <f t="shared" si="1"/>
        <v>1</v>
      </c>
    </row>
    <row r="30" spans="3:28" x14ac:dyDescent="0.3">
      <c r="X30" s="31"/>
      <c r="AA30" s="29">
        <f>SUM(AA26:AA29)</f>
        <v>4</v>
      </c>
    </row>
  </sheetData>
  <sheetProtection algorithmName="SHA-512" hashValue="Bl3qqPMGR61YfCcp9k1dnJtjCOQ/wF8KIBf7tuqKN4M0pA6o2OYVqB6NoY2AkNTXtvcJgTY+lxsVbFV4Py7kLg==" saltValue="11E87WR08O/8us7c6UR32w==" spinCount="100000" sheet="1" objects="1" scenarios="1"/>
  <mergeCells count="11">
    <mergeCell ref="A1:N1"/>
    <mergeCell ref="L12:N12"/>
    <mergeCell ref="L9:N9"/>
    <mergeCell ref="L17:N17"/>
    <mergeCell ref="L3:N3"/>
    <mergeCell ref="L4:N4"/>
    <mergeCell ref="L5:N5"/>
    <mergeCell ref="Q14:T14"/>
    <mergeCell ref="P7:P10"/>
    <mergeCell ref="P11:P12"/>
    <mergeCell ref="P4:P6"/>
  </mergeCells>
  <conditionalFormatting sqref="B3">
    <cfRule type="expression" dxfId="15" priority="13">
      <formula>X1=TRUE</formula>
    </cfRule>
  </conditionalFormatting>
  <conditionalFormatting sqref="B10">
    <cfRule type="expression" dxfId="14" priority="12">
      <formula>X2=TRUE</formula>
    </cfRule>
  </conditionalFormatting>
  <conditionalFormatting sqref="B17">
    <cfRule type="expression" dxfId="13" priority="11">
      <formula>X3=TRUE</formula>
    </cfRule>
  </conditionalFormatting>
  <conditionalFormatting sqref="B24">
    <cfRule type="expression" dxfId="12" priority="10">
      <formula>X4=TRUE</formula>
    </cfRule>
  </conditionalFormatting>
  <conditionalFormatting sqref="E3">
    <cfRule type="expression" dxfId="11" priority="9">
      <formula>X5=TRUE</formula>
    </cfRule>
  </conditionalFormatting>
  <conditionalFormatting sqref="E12">
    <cfRule type="expression" dxfId="10" priority="8">
      <formula>X6=TRUE</formula>
    </cfRule>
  </conditionalFormatting>
  <conditionalFormatting sqref="E21">
    <cfRule type="expression" dxfId="9" priority="7">
      <formula>X7=TRUE</formula>
    </cfRule>
  </conditionalFormatting>
  <conditionalFormatting sqref="F9 N13 C14 F24 C27">
    <cfRule type="cellIs" dxfId="8" priority="16" operator="greaterThan">
      <formula>20000</formula>
    </cfRule>
  </conditionalFormatting>
  <conditionalFormatting sqref="H3">
    <cfRule type="expression" dxfId="7" priority="6">
      <formula>X8=TRUE</formula>
    </cfRule>
  </conditionalFormatting>
  <conditionalFormatting sqref="H9">
    <cfRule type="expression" dxfId="6" priority="5">
      <formula>X9=TRUE</formula>
    </cfRule>
  </conditionalFormatting>
  <conditionalFormatting sqref="H15">
    <cfRule type="expression" dxfId="5" priority="4">
      <formula>X10=TRUE</formula>
    </cfRule>
  </conditionalFormatting>
  <conditionalFormatting sqref="H21">
    <cfRule type="expression" dxfId="4" priority="3">
      <formula>X11=TRUE</formula>
    </cfRule>
  </conditionalFormatting>
  <conditionalFormatting sqref="K3">
    <cfRule type="expression" dxfId="3" priority="2">
      <formula>X12=TRUE</formula>
    </cfRule>
  </conditionalFormatting>
  <conditionalFormatting sqref="K12">
    <cfRule type="expression" dxfId="2" priority="1">
      <formula>X13=TRUE</formula>
    </cfRule>
  </conditionalFormatting>
  <conditionalFormatting sqref="N14 F18 C21 F26">
    <cfRule type="cellIs" dxfId="1" priority="14" operator="greaterThan">
      <formula>34000</formula>
    </cfRule>
  </conditionalFormatting>
  <conditionalFormatting sqref="Q14">
    <cfRule type="cellIs" dxfId="0" priority="17" operator="equal">
      <formula>"WARNING! State Legal Limits: Single Axle = 20,000 lbs and Tandem Axle = 34,000 lbs"</formula>
    </cfRule>
  </conditionalFormatting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160020</xdr:rowOff>
                  </from>
                  <to>
                    <xdr:col>1</xdr:col>
                    <xdr:colOff>251460</xdr:colOff>
                    <xdr:row>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152400</xdr:rowOff>
                  </from>
                  <to>
                    <xdr:col>1</xdr:col>
                    <xdr:colOff>236220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160020</xdr:rowOff>
                  </from>
                  <to>
                    <xdr:col>1</xdr:col>
                    <xdr:colOff>236220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160020</xdr:rowOff>
                  </from>
                  <to>
                    <xdr:col>1</xdr:col>
                    <xdr:colOff>251460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1</xdr:row>
                    <xdr:rowOff>175260</xdr:rowOff>
                  </from>
                  <to>
                    <xdr:col>4</xdr:col>
                    <xdr:colOff>251460</xdr:colOff>
                    <xdr:row>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10</xdr:row>
                    <xdr:rowOff>175260</xdr:rowOff>
                  </from>
                  <to>
                    <xdr:col>4</xdr:col>
                    <xdr:colOff>251460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19</xdr:row>
                    <xdr:rowOff>175260</xdr:rowOff>
                  </from>
                  <to>
                    <xdr:col>4</xdr:col>
                    <xdr:colOff>251460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7</xdr:col>
                    <xdr:colOff>45720</xdr:colOff>
                    <xdr:row>1</xdr:row>
                    <xdr:rowOff>175260</xdr:rowOff>
                  </from>
                  <to>
                    <xdr:col>7</xdr:col>
                    <xdr:colOff>251460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7</xdr:col>
                    <xdr:colOff>45720</xdr:colOff>
                    <xdr:row>7</xdr:row>
                    <xdr:rowOff>175260</xdr:rowOff>
                  </from>
                  <to>
                    <xdr:col>7</xdr:col>
                    <xdr:colOff>251460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7</xdr:col>
                    <xdr:colOff>45720</xdr:colOff>
                    <xdr:row>13</xdr:row>
                    <xdr:rowOff>160020</xdr:rowOff>
                  </from>
                  <to>
                    <xdr:col>7</xdr:col>
                    <xdr:colOff>251460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7</xdr:col>
                    <xdr:colOff>45720</xdr:colOff>
                    <xdr:row>19</xdr:row>
                    <xdr:rowOff>160020</xdr:rowOff>
                  </from>
                  <to>
                    <xdr:col>7</xdr:col>
                    <xdr:colOff>251460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10</xdr:col>
                    <xdr:colOff>38100</xdr:colOff>
                    <xdr:row>1</xdr:row>
                    <xdr:rowOff>175260</xdr:rowOff>
                  </from>
                  <to>
                    <xdr:col>10</xdr:col>
                    <xdr:colOff>251460</xdr:colOff>
                    <xdr:row>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10</xdr:col>
                    <xdr:colOff>45720</xdr:colOff>
                    <xdr:row>10</xdr:row>
                    <xdr:rowOff>152400</xdr:rowOff>
                  </from>
                  <to>
                    <xdr:col>10</xdr:col>
                    <xdr:colOff>251460</xdr:colOff>
                    <xdr:row>12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SNBI Tool</dc:title>
  <dc:subject>Posting Sign Conversion to SNBI Tool</dc:subject>
  <dc:creator>TxDOT</dc:creator>
  <cp:keywords>"SNBI"</cp:keywords>
  <cp:lastModifiedBy>Haley Thompson</cp:lastModifiedBy>
  <cp:lastPrinted>2025-05-04T15:51:46Z</cp:lastPrinted>
  <dcterms:created xsi:type="dcterms:W3CDTF">2015-06-05T18:17:20Z</dcterms:created>
  <dcterms:modified xsi:type="dcterms:W3CDTF">2025-08-13T19:49:01Z</dcterms:modified>
</cp:coreProperties>
</file>